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Technika\Opravné práce SEE\2023\"/>
    </mc:Choice>
  </mc:AlternateContent>
  <bookViews>
    <workbookView xWindow="0" yWindow="0" windowWidth="0" windowHeight="0"/>
  </bookViews>
  <sheets>
    <sheet name="Rekapitulace stavby" sheetId="1" r:id="rId1"/>
    <sheet name="1 - ÚOŽI" sheetId="2" r:id="rId2"/>
    <sheet name="2 - VRN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ÚOŽI'!$C$81:$L$93</definedName>
    <definedName name="_xlnm.Print_Area" localSheetId="1">'1 - ÚOŽI'!$C$4:$K$41,'1 - ÚOŽI'!$C$69:$L$93</definedName>
    <definedName name="_xlnm.Print_Titles" localSheetId="1">'1 - ÚOŽI'!$81:$81</definedName>
    <definedName name="_xlnm._FilterDatabase" localSheetId="2" hidden="1">'2 - VRN'!$C$82:$L$87</definedName>
    <definedName name="_xlnm.Print_Area" localSheetId="2">'2 - VRN'!$C$4:$K$41,'2 - VRN'!$C$70:$L$87</definedName>
    <definedName name="_xlnm.Print_Titles" localSheetId="2">'2 - VRN'!$82:$82</definedName>
  </definedNames>
  <calcPr/>
</workbook>
</file>

<file path=xl/calcChain.xml><?xml version="1.0" encoding="utf-8"?>
<calcChain xmlns="http://schemas.openxmlformats.org/spreadsheetml/2006/main">
  <c i="3" l="1" r="K39"/>
  <c r="K38"/>
  <c i="1" r="BA56"/>
  <c i="3" r="K37"/>
  <c i="1" r="AZ56"/>
  <c i="3" r="BI86"/>
  <c r="BH86"/>
  <c r="BG86"/>
  <c r="BF86"/>
  <c r="X86"/>
  <c r="X85"/>
  <c r="X84"/>
  <c r="X83"/>
  <c r="V86"/>
  <c r="V85"/>
  <c r="V84"/>
  <c r="V83"/>
  <c r="T86"/>
  <c r="T85"/>
  <c r="T84"/>
  <c r="T83"/>
  <c i="1" r="AW56"/>
  <c i="3" r="P86"/>
  <c r="J80"/>
  <c r="J79"/>
  <c r="F79"/>
  <c r="F77"/>
  <c r="E75"/>
  <c r="J57"/>
  <c r="J56"/>
  <c r="F56"/>
  <c r="F54"/>
  <c r="E52"/>
  <c r="J18"/>
  <c r="E18"/>
  <c r="F80"/>
  <c r="J17"/>
  <c r="J12"/>
  <c r="J77"/>
  <c r="E7"/>
  <c r="E73"/>
  <c i="2" r="K39"/>
  <c r="K38"/>
  <c i="1" r="BA55"/>
  <c i="2" r="K37"/>
  <c i="1" r="AZ55"/>
  <c i="2" r="BI93"/>
  <c r="BH93"/>
  <c r="BG93"/>
  <c r="BF93"/>
  <c r="X93"/>
  <c r="V93"/>
  <c r="T93"/>
  <c r="P93"/>
  <c r="BI92"/>
  <c r="BH92"/>
  <c r="BG92"/>
  <c r="BF92"/>
  <c r="X92"/>
  <c r="V92"/>
  <c r="T92"/>
  <c r="P92"/>
  <c r="BI91"/>
  <c r="BH91"/>
  <c r="BG91"/>
  <c r="BF91"/>
  <c r="X91"/>
  <c r="V91"/>
  <c r="T91"/>
  <c r="P91"/>
  <c r="BI90"/>
  <c r="BH90"/>
  <c r="BG90"/>
  <c r="BF90"/>
  <c r="X90"/>
  <c r="V90"/>
  <c r="T90"/>
  <c r="P90"/>
  <c r="BI89"/>
  <c r="BH89"/>
  <c r="BG89"/>
  <c r="BF89"/>
  <c r="X89"/>
  <c r="V89"/>
  <c r="T89"/>
  <c r="P89"/>
  <c r="BI88"/>
  <c r="BH88"/>
  <c r="BG88"/>
  <c r="BF88"/>
  <c r="X88"/>
  <c r="V88"/>
  <c r="T88"/>
  <c r="P88"/>
  <c r="BI87"/>
  <c r="BH87"/>
  <c r="BG87"/>
  <c r="BF87"/>
  <c r="X87"/>
  <c r="V87"/>
  <c r="T87"/>
  <c r="P87"/>
  <c r="BI86"/>
  <c r="BH86"/>
  <c r="BG86"/>
  <c r="BF86"/>
  <c r="X86"/>
  <c r="V86"/>
  <c r="T86"/>
  <c r="P86"/>
  <c r="BI85"/>
  <c r="BH85"/>
  <c r="BG85"/>
  <c r="BF85"/>
  <c r="X85"/>
  <c r="V85"/>
  <c r="T85"/>
  <c r="P85"/>
  <c r="BI84"/>
  <c r="BH84"/>
  <c r="BG84"/>
  <c r="BF84"/>
  <c r="X84"/>
  <c r="V84"/>
  <c r="T84"/>
  <c r="P84"/>
  <c r="J79"/>
  <c r="J78"/>
  <c r="F78"/>
  <c r="F76"/>
  <c r="E74"/>
  <c r="J57"/>
  <c r="J56"/>
  <c r="F56"/>
  <c r="F54"/>
  <c r="E52"/>
  <c r="J18"/>
  <c r="E18"/>
  <c r="F79"/>
  <c r="J17"/>
  <c r="J12"/>
  <c r="J76"/>
  <c r="E7"/>
  <c r="E50"/>
  <c i="1" r="L50"/>
  <c r="AM50"/>
  <c r="AM49"/>
  <c r="L49"/>
  <c r="AM47"/>
  <c r="L47"/>
  <c r="L45"/>
  <c r="L44"/>
  <c i="2" r="R93"/>
  <c r="Q88"/>
  <c i="3" r="Q86"/>
  <c i="2" r="R85"/>
  <c r="K89"/>
  <c r="BE89"/>
  <c i="3" r="F39"/>
  <c i="1" r="BF56"/>
  <c i="2" r="Q89"/>
  <c r="K88"/>
  <c r="BE88"/>
  <c r="Q93"/>
  <c i="1" r="AU54"/>
  <c i="2" r="R86"/>
  <c r="Q86"/>
  <c r="K92"/>
  <c r="BE92"/>
  <c r="K90"/>
  <c r="BE90"/>
  <c r="K85"/>
  <c r="BE85"/>
  <c r="R88"/>
  <c r="R84"/>
  <c i="3" r="F37"/>
  <c i="1" r="BD56"/>
  <c i="2" r="Q92"/>
  <c r="Q84"/>
  <c r="BK92"/>
  <c i="3" r="BK86"/>
  <c i="2" r="R90"/>
  <c r="K84"/>
  <c r="BE84"/>
  <c r="Q90"/>
  <c r="K93"/>
  <c r="BE93"/>
  <c r="R91"/>
  <c r="R92"/>
  <c r="Q87"/>
  <c r="Q85"/>
  <c r="R87"/>
  <c r="K86"/>
  <c r="BE86"/>
  <c r="BK87"/>
  <c i="3" r="F36"/>
  <c i="1" r="BC56"/>
  <c i="2" r="Q91"/>
  <c i="3" r="F38"/>
  <c i="1" r="BE56"/>
  <c i="2" r="R89"/>
  <c r="BK91"/>
  <c i="3" r="R86"/>
  <c i="2" l="1" r="V83"/>
  <c r="V82"/>
  <c r="R83"/>
  <c r="R82"/>
  <c r="J61"/>
  <c r="K31"/>
  <c i="1" r="AT55"/>
  <c i="2" r="T83"/>
  <c r="T82"/>
  <c i="1" r="AW55"/>
  <c i="2" r="Q83"/>
  <c r="Q82"/>
  <c r="I61"/>
  <c r="K30"/>
  <c i="1" r="AS55"/>
  <c i="2" r="X83"/>
  <c r="X82"/>
  <c i="3" r="BK85"/>
  <c r="K85"/>
  <c r="K63"/>
  <c r="Q85"/>
  <c r="Q84"/>
  <c r="Q83"/>
  <c r="I61"/>
  <c r="K30"/>
  <c i="1" r="AS56"/>
  <c i="3" r="R85"/>
  <c r="R84"/>
  <c r="R83"/>
  <c r="J61"/>
  <c r="K31"/>
  <c i="1" r="AT56"/>
  <c i="3" r="F57"/>
  <c r="E50"/>
  <c r="J54"/>
  <c i="2" r="E72"/>
  <c r="F57"/>
  <c r="J54"/>
  <c r="BK86"/>
  <c r="K91"/>
  <c r="BE91"/>
  <c r="BK84"/>
  <c r="F37"/>
  <c i="1" r="BD55"/>
  <c r="BD54"/>
  <c r="AZ54"/>
  <c r="AW54"/>
  <c i="2" r="BK90"/>
  <c r="F38"/>
  <c i="1" r="BE55"/>
  <c r="BE54"/>
  <c r="BA54"/>
  <c i="2" r="BK89"/>
  <c i="3" r="K36"/>
  <c i="1" r="AY56"/>
  <c i="2" r="F36"/>
  <c i="1" r="BC55"/>
  <c r="BC54"/>
  <c r="W30"/>
  <c i="2" r="BK88"/>
  <c r="BK93"/>
  <c i="3" r="K86"/>
  <c r="BE86"/>
  <c r="K35"/>
  <c i="1" r="AX56"/>
  <c i="2" r="F39"/>
  <c i="1" r="BF55"/>
  <c r="BF54"/>
  <c r="W33"/>
  <c i="2" r="K36"/>
  <c i="1" r="AY55"/>
  <c i="2" r="K87"/>
  <c r="BE87"/>
  <c r="BK85"/>
  <c i="3" l="1" r="I63"/>
  <c r="J62"/>
  <c r="J63"/>
  <c i="2" r="I62"/>
  <c i="3" r="BK84"/>
  <c r="K84"/>
  <c r="K62"/>
  <c i="2" r="J62"/>
  <c i="3" r="I62"/>
  <c i="2" r="BK83"/>
  <c r="K83"/>
  <c r="K62"/>
  <c i="1" r="AV56"/>
  <c r="AS54"/>
  <c r="AT54"/>
  <c i="2" r="K35"/>
  <c i="1" r="AX55"/>
  <c r="AV55"/>
  <c i="2" r="F35"/>
  <c i="1" r="BB55"/>
  <c r="W32"/>
  <c r="W31"/>
  <c r="AY54"/>
  <c r="AK30"/>
  <c i="3" r="F35"/>
  <c i="1" r="BB56"/>
  <c i="2" l="1" r="BK82"/>
  <c r="K82"/>
  <c r="K61"/>
  <c i="3" r="BK83"/>
  <c r="K83"/>
  <c r="K32"/>
  <c i="1" r="AG56"/>
  <c r="BB54"/>
  <c r="W29"/>
  <c i="3" l="1" r="K41"/>
  <c r="K61"/>
  <c i="1" r="AN56"/>
  <c i="2" r="K32"/>
  <c i="1" r="AG55"/>
  <c r="AG54"/>
  <c r="AK26"/>
  <c r="AX54"/>
  <c r="AK29"/>
  <c r="AK35"/>
  <c i="2" l="1" r="K41"/>
  <c i="1" r="AN55"/>
  <c r="AV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<sst xmlns="http://schemas.openxmlformats.org/spreadsheetml/2006/main">
  <si>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</si>
  <si>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</si>
  <si>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</si>
  <si>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</si>
  <si>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</si>
  <si>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</si>
  <si>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{a262c8c7-2983-4149-8db9-9b6d5e75076e}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</si>
  <si>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</si>
  <si>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</si>
  <si>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</si>
  <si>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</si>
  <si>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</si>
  <si>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</si>
  <si>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</si>
  <si>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</si>
  <si>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O39-1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</si>
  <si>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</si>
  <si>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</si>
  <si>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úseku Lysá nad Labem (mimo) – Stará Boleslav (mimo) - vypracování projektové dokumentace</t>
  </si>
  <si>
    <t>KSO:</t>
  </si>
  <si>
    <t/>
  </si>
  <si>
    <t>CC-CZ:</t>
  </si>
  <si>
    <t>Místo:</t>
  </si>
  <si>
    <t xml:space="preserve"> </t>
  </si>
  <si>
    <t>Datum:</t>
  </si>
  <si>
    <t>9. 3. 2023</t>
  </si>
  <si>
    <t>Zadavatel:</t>
  </si>
  <si>
    <t>IČ:</t>
  </si>
  <si>
    <t>SŽ, s.o. Přednosta SEE Praha</t>
  </si>
  <si>
    <t>DIČ:</t>
  </si>
  <si>
    <t>Uchazeč:</t>
  </si>
  <si>
    <t>Vyplň údaj</t>
  </si>
  <si>
    <t>Projektant:</t>
  </si>
  <si>
    <t>SŽ, s.o. OŘ Praha SEE</t>
  </si>
  <si>
    <t>Zpracovatel:</t>
  </si>
  <si>
    <t>Poznámka:</t>
  </si>
  <si>
    <t>Soupis prací je sestaven s využitím Cenových soustav ÚOŽI a ÚRS 2022.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</si>
  <si>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</si>
  <si>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</si>
  <si>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</si>
  <si>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</si>
  <si>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</si>
  <si>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</si>
  <si>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</si>
  <si>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</si>
  <si>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</si>
  <si>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</si>
  <si>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</si>
  <si>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</si>
  <si>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</si>
  <si>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</si>
  <si>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</si>
  <si>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</si>
  <si>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</si>
  <si>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</si>
  <si>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</si>
  <si>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</si>
  <si>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</si>
  <si>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</si>
  <si>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</si>
  <si>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</si>
  <si>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</si>
  <si>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</si>
  <si>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</si>
  <si>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</si>
  <si>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</si>
  <si>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</si>
  <si>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</si>
  <si>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</si>
  <si>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</si>
  <si>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</si>
  <si>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</si>
  <si>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</si>
  <si>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</si>
  <si>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</si>
  <si>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</si>
  <si>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</si>
  <si>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</si>
  <si>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</si>
  <si>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ÚOŽI</t>
  </si>
  <si>
    <t>STA</t>
  </si>
  <si>
    <t>{73285a50-92ef-4729-8788-b39a1ff26576}</t>
  </si>
  <si>
    <t>2</t>
  </si>
  <si>
    <t>VRN</t>
  </si>
  <si>
    <t>{ce59a1c9-7a0e-4ca2-b4b0-391a582fb96f}</t>
  </si>
  <si>
    <t>KRYCÍ LIST SOUPISU PRACÍ</t>
  </si>
  <si>
    <t>Objekt:</t>
  </si>
  <si>
    <t>1 - ÚOŽI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</si>
  <si>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</si>
  <si>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</si>
  <si>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</si>
  <si>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</si>
  <si>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</si>
  <si>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</si>
  <si>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</si>
  <si>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</si>
  <si>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</si>
  <si>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</si>
  <si>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</si>
  <si>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</si>
  <si>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</si>
  <si>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</si>
  <si>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</si>
  <si>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</si>
  <si>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</si>
  <si>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</si>
  <si>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</si>
  <si>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</si>
  <si>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</si>
  <si>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</si>
  <si>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</si>
  <si>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</si>
  <si>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</si>
  <si>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</si>
  <si>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</si>
  <si>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</si>
  <si>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</si>
  <si>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</si>
  <si>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011101001</t>
  </si>
  <si>
    <t>Finanční náklady pojistné 0,2%</t>
  </si>
  <si>
    <t>%</t>
  </si>
  <si>
    <t>Sborník ÚOŽI 2022 01 v2</t>
  </si>
  <si>
    <t>4</t>
  </si>
  <si>
    <t>171136301</t>
  </si>
  <si>
    <t>3</t>
  </si>
  <si>
    <t>021102001</t>
  </si>
  <si>
    <t>Průzkumné práce pro opravy Geotechnický průzkum</t>
  </si>
  <si>
    <t>km</t>
  </si>
  <si>
    <t>1572948781</t>
  </si>
  <si>
    <t>022101001</t>
  </si>
  <si>
    <t>Geodetické práce Geodetické práce před opravou 3%</t>
  </si>
  <si>
    <t>-822421018</t>
  </si>
  <si>
    <t>022102001</t>
  </si>
  <si>
    <t>Geodetické práce Geodetické práce elektrického zařízení 3%</t>
  </si>
  <si>
    <t>325406736</t>
  </si>
  <si>
    <t>022121201</t>
  </si>
  <si>
    <t>Geodetické práce Diagnostika technické infrastruktury Vstup do ochranného pásma elektrických zařízení - V sazbě jsou započteny náklady za vstup zhotovitele do prostoru ochranného pásma elektrických zařízení v majetku cizího právního subjektu jako právní jistota případných škod během opravných prací.</t>
  </si>
  <si>
    <t>-1176390100</t>
  </si>
  <si>
    <t>6</t>
  </si>
  <si>
    <t>023101041</t>
  </si>
  <si>
    <t xml:space="preserve">Projektové práce Projektové práce v rozsahu ZRN 4,9% (vyjma dále jmenované práce) přes 20 mil. Kč </t>
  </si>
  <si>
    <t>582269468</t>
  </si>
  <si>
    <t>7</t>
  </si>
  <si>
    <t>024101301</t>
  </si>
  <si>
    <t>Inženýrská činnost posudky (např. statické aj.) a dozory 2% ze ZRN</t>
  </si>
  <si>
    <t>423188721</t>
  </si>
  <si>
    <t>8</t>
  </si>
  <si>
    <t>024101401</t>
  </si>
  <si>
    <t>Inženýrská činnost koordinační a kompletační činnost 2,3% ze ZRN</t>
  </si>
  <si>
    <t>1530080923</t>
  </si>
  <si>
    <t>9</t>
  </si>
  <si>
    <t>032101001</t>
  </si>
  <si>
    <t>Územní vlivy klimatické vlivy (vyjma mrazu pod -10°C)</t>
  </si>
  <si>
    <t>-1330741778</t>
  </si>
  <si>
    <t>10</t>
  </si>
  <si>
    <t>033121021</t>
  </si>
  <si>
    <t>Provozní vlivy Rušení prací železničním provozem širá trať nebo dopravny s kolejovým rozvětvením s počtem vlaků za směnu 8,5 hod. přes 50 do 100</t>
  </si>
  <si>
    <t>1195090731</t>
  </si>
  <si>
    <t>2 - VRN</t>
  </si>
  <si>
    <t xml:space="preserve">    VRN1 - Průzkumné, geodetické a projektové práce</t>
  </si>
  <si>
    <t>VRN1</t>
  </si>
  <si>
    <t>Průzkumné, geodetické a projektové práce</t>
  </si>
  <si>
    <t>013224000</t>
  </si>
  <si>
    <t>Dokumentace pro stavební povolení</t>
  </si>
  <si>
    <t>…</t>
  </si>
  <si>
    <t>CS ÚRS 2022 02</t>
  </si>
  <si>
    <t>1024</t>
  </si>
  <si>
    <t>385469630</t>
  </si>
  <si>
    <t>Online PSC</t>
  </si>
  <si>
    <t>https://podminky.urs.cz/item/CS_URS_2022_02/013224000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</si>
</sst>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18" fillId="0" borderId="22" xfId="0" applyNumberFormat="1" applyFont="1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4" fontId="19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3224000" TargetMode="External" /><Relationship Id="rId2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G5" s="25" t="s">
        <v>16</v>
      </c>
      <c r="BS5" s="14" t="s">
        <v>7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G6" s="28"/>
      <c r="BS6" s="14" t="s">
        <v>7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20</v>
      </c>
      <c r="AO7" s="19"/>
      <c r="AP7" s="19"/>
      <c r="AQ7" s="19"/>
      <c r="AR7" s="17"/>
      <c r="BG7" s="28"/>
      <c r="BS7" s="14" t="s">
        <v>7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G8" s="28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"/>
      <c r="BS9" s="14" t="s">
        <v>7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20</v>
      </c>
      <c r="AO10" s="19"/>
      <c r="AP10" s="19"/>
      <c r="AQ10" s="19"/>
      <c r="AR10" s="17"/>
      <c r="BG10" s="28"/>
      <c r="BS10" s="14" t="s">
        <v>7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20</v>
      </c>
      <c r="AO11" s="19"/>
      <c r="AP11" s="19"/>
      <c r="AQ11" s="19"/>
      <c r="AR11" s="17"/>
      <c r="BG11" s="28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"/>
      <c r="BS12" s="14" t="s">
        <v>7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31</v>
      </c>
      <c r="AO13" s="19"/>
      <c r="AP13" s="19"/>
      <c r="AQ13" s="19"/>
      <c r="AR13" s="17"/>
      <c r="BG13" s="28"/>
      <c r="BS13" s="14" t="s">
        <v>7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31</v>
      </c>
      <c r="AO14" s="19"/>
      <c r="AP14" s="19"/>
      <c r="AQ14" s="19"/>
      <c r="AR14" s="17"/>
      <c r="BG14" s="28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20</v>
      </c>
      <c r="AO16" s="19"/>
      <c r="AP16" s="19"/>
      <c r="AQ16" s="19"/>
      <c r="AR16" s="17"/>
      <c r="BG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20</v>
      </c>
      <c r="AO17" s="19"/>
      <c r="AP17" s="19"/>
      <c r="AQ17" s="19"/>
      <c r="AR17" s="17"/>
      <c r="BG17" s="28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"/>
      <c r="BS18" s="14" t="s">
        <v>7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20</v>
      </c>
      <c r="AO19" s="19"/>
      <c r="AP19" s="19"/>
      <c r="AQ19" s="19"/>
      <c r="AR19" s="17"/>
      <c r="BG19" s="28"/>
      <c r="BS19" s="14" t="s">
        <v>7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20</v>
      </c>
      <c r="AO20" s="19"/>
      <c r="AP20" s="19"/>
      <c r="AQ20" s="19"/>
      <c r="AR20" s="17"/>
      <c r="BG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"/>
    </row>
    <row r="23" s="1" customFormat="1" ht="16.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G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G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G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G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ROUND(BB54,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ROUND(AX54, 2)</f>
        <v>0</v>
      </c>
      <c r="AL29" s="44"/>
      <c r="AM29" s="44"/>
      <c r="AN29" s="44"/>
      <c r="AO29" s="44"/>
      <c r="AP29" s="44"/>
      <c r="AQ29" s="44"/>
      <c r="AR29" s="47"/>
      <c r="BG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ROUND(BC54,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ROUND(AY54, 2)</f>
        <v>0</v>
      </c>
      <c r="AL30" s="44"/>
      <c r="AM30" s="44"/>
      <c r="AN30" s="44"/>
      <c r="AO30" s="44"/>
      <c r="AP30" s="44"/>
      <c r="AQ30" s="44"/>
      <c r="AR30" s="47"/>
      <c r="BG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ROUND(BD54,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G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ROUND(BE54,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G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ROUND(BF54,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G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G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G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G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G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G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G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G43" s="35"/>
    </row>
    <row r="44" s="4" customFormat="1" ht="12" customHeight="1">
      <c r="A44" s="4"/>
      <c r="B44" s="60"/>
      <c r="C44" s="29" t="s">
        <v>14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O39-1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G44" s="4"/>
    </row>
    <row r="45" s="5" customFormat="1" ht="36.96" customHeight="1">
      <c r="A45" s="5"/>
      <c r="B45" s="63"/>
      <c r="C45" s="64" t="s">
        <v>17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TV v úseku Lysá nad Labem (mimo) – Stará Boleslav (mimo) - vypracování projektové dokumentace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G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G46" s="35"/>
    </row>
    <row r="4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69" t="str">
        <f>IF(AN8= "","",AN8)</f>
        <v>9. 3. 2023</v>
      </c>
      <c r="AN47" s="69"/>
      <c r="AO47" s="37"/>
      <c r="AP47" s="37"/>
      <c r="AQ47" s="37"/>
      <c r="AR47" s="41"/>
      <c r="BG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G48" s="35"/>
    </row>
    <row r="49" s="2" customFormat="1" ht="15.15" customHeight="1">
      <c r="A49" s="35"/>
      <c r="B49" s="36"/>
      <c r="C49" s="29" t="s">
        <v>26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SŽ, s.o. Přednosta SEE Praha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32</v>
      </c>
      <c r="AJ49" s="37"/>
      <c r="AK49" s="37"/>
      <c r="AL49" s="37"/>
      <c r="AM49" s="70" t="str">
        <f>IF(E17="","",E17)</f>
        <v>SŽ, s.o. OŘ Praha SEE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4"/>
      <c r="BG49" s="35"/>
    </row>
    <row r="50" s="2" customFormat="1" ht="15.15" customHeight="1">
      <c r="A50" s="35"/>
      <c r="B50" s="36"/>
      <c r="C50" s="29" t="s">
        <v>30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>SŽ, s.o. OŘ Praha SEE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8"/>
      <c r="BG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2"/>
      <c r="BG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0" t="s">
        <v>68</v>
      </c>
      <c r="BE52" s="90" t="s">
        <v>69</v>
      </c>
      <c r="BF52" s="91" t="s">
        <v>70</v>
      </c>
      <c r="BG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4"/>
      <c r="BG53" s="35"/>
    </row>
    <row r="54" s="6" customFormat="1" ht="32.4" customHeight="1">
      <c r="A54" s="6"/>
      <c r="B54" s="95"/>
      <c r="C54" s="96" t="s">
        <v>71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ROUND(SUM(AG55:AG56),2)</f>
        <v>0</v>
      </c>
      <c r="AH54" s="98"/>
      <c r="AI54" s="98"/>
      <c r="AJ54" s="98"/>
      <c r="AK54" s="98"/>
      <c r="AL54" s="98"/>
      <c r="AM54" s="98"/>
      <c r="AN54" s="99">
        <f>SUM(AG54,AV54)</f>
        <v>0</v>
      </c>
      <c r="AO54" s="99"/>
      <c r="AP54" s="99"/>
      <c r="AQ54" s="100" t="s">
        <v>20</v>
      </c>
      <c r="AR54" s="101"/>
      <c r="AS54" s="102">
        <f>ROUND(SUM(AS55:AS56),2)</f>
        <v>0</v>
      </c>
      <c r="AT54" s="103">
        <f>ROUND(SUM(AT55:AT56),2)</f>
        <v>0</v>
      </c>
      <c r="AU54" s="104">
        <f>ROUND(SUM(AU55:AU56),2)</f>
        <v>0</v>
      </c>
      <c r="AV54" s="104">
        <f>ROUND(SUM(AX54:AY54),2)</f>
        <v>0</v>
      </c>
      <c r="AW54" s="105">
        <f>ROUND(SUM(AW55:AW56),5)</f>
        <v>0</v>
      </c>
      <c r="AX54" s="104">
        <f>ROUND(BB54*L29,2)</f>
        <v>0</v>
      </c>
      <c r="AY54" s="104">
        <f>ROUND(BC54*L30,2)</f>
        <v>0</v>
      </c>
      <c r="AZ54" s="104">
        <f>ROUND(BD54*L29,2)</f>
        <v>0</v>
      </c>
      <c r="BA54" s="104">
        <f>ROUND(BE54*L30,2)</f>
        <v>0</v>
      </c>
      <c r="BB54" s="104">
        <f>ROUND(SUM(BB55:BB56),2)</f>
        <v>0</v>
      </c>
      <c r="BC54" s="104">
        <f>ROUND(SUM(BC55:BC56),2)</f>
        <v>0</v>
      </c>
      <c r="BD54" s="104">
        <f>ROUND(SUM(BD55:BD56),2)</f>
        <v>0</v>
      </c>
      <c r="BE54" s="104">
        <f>ROUND(SUM(BE55:BE56),2)</f>
        <v>0</v>
      </c>
      <c r="BF54" s="106">
        <f>ROUND(SUM(BF55:BF56),2)</f>
        <v>0</v>
      </c>
      <c r="BG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6</v>
      </c>
      <c r="BX54" s="107" t="s">
        <v>76</v>
      </c>
      <c r="CL54" s="107" t="s">
        <v>20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'1 - ÚOŽI'!K32</f>
        <v>0</v>
      </c>
      <c r="AH55" s="113"/>
      <c r="AI55" s="113"/>
      <c r="AJ55" s="113"/>
      <c r="AK55" s="113"/>
      <c r="AL55" s="113"/>
      <c r="AM55" s="113"/>
      <c r="AN55" s="114">
        <f>SUM(AG55,AV55)</f>
        <v>0</v>
      </c>
      <c r="AO55" s="113"/>
      <c r="AP55" s="113"/>
      <c r="AQ55" s="115" t="s">
        <v>80</v>
      </c>
      <c r="AR55" s="116"/>
      <c r="AS55" s="117">
        <f>'1 - ÚOŽI'!K30</f>
        <v>0</v>
      </c>
      <c r="AT55" s="118">
        <f>'1 - ÚOŽI'!K31</f>
        <v>0</v>
      </c>
      <c r="AU55" s="118">
        <v>0</v>
      </c>
      <c r="AV55" s="118">
        <f>ROUND(SUM(AX55:AY55),2)</f>
        <v>0</v>
      </c>
      <c r="AW55" s="119">
        <f>'1 - ÚOŽI'!T82</f>
        <v>0</v>
      </c>
      <c r="AX55" s="118">
        <f>'1 - ÚOŽI'!K35</f>
        <v>0</v>
      </c>
      <c r="AY55" s="118">
        <f>'1 - ÚOŽI'!K36</f>
        <v>0</v>
      </c>
      <c r="AZ55" s="118">
        <f>'1 - ÚOŽI'!K37</f>
        <v>0</v>
      </c>
      <c r="BA55" s="118">
        <f>'1 - ÚOŽI'!K38</f>
        <v>0</v>
      </c>
      <c r="BB55" s="118">
        <f>'1 - ÚOŽI'!F35</f>
        <v>0</v>
      </c>
      <c r="BC55" s="118">
        <f>'1 - ÚOŽI'!F36</f>
        <v>0</v>
      </c>
      <c r="BD55" s="118">
        <f>'1 - ÚOŽI'!F37</f>
        <v>0</v>
      </c>
      <c r="BE55" s="118">
        <f>'1 - ÚOŽI'!F38</f>
        <v>0</v>
      </c>
      <c r="BF55" s="120">
        <f>'1 - ÚOŽI'!F39</f>
        <v>0</v>
      </c>
      <c r="BG55" s="7"/>
      <c r="BT55" s="121" t="s">
        <v>78</v>
      </c>
      <c r="BV55" s="121" t="s">
        <v>75</v>
      </c>
      <c r="BW55" s="121" t="s">
        <v>81</v>
      </c>
      <c r="BX55" s="121" t="s">
        <v>6</v>
      </c>
      <c r="CL55" s="121" t="s">
        <v>20</v>
      </c>
      <c r="CM55" s="121" t="s">
        <v>82</v>
      </c>
    </row>
    <row r="56" s="7" customFormat="1" ht="16.5" customHeight="1">
      <c r="A56" s="109" t="s">
        <v>77</v>
      </c>
      <c r="B56" s="110"/>
      <c r="C56" s="111"/>
      <c r="D56" s="112" t="s">
        <v>82</v>
      </c>
      <c r="E56" s="112"/>
      <c r="F56" s="112"/>
      <c r="G56" s="112"/>
      <c r="H56" s="112"/>
      <c r="I56" s="113"/>
      <c r="J56" s="112" t="s">
        <v>83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'2 - VRN'!K32</f>
        <v>0</v>
      </c>
      <c r="AH56" s="113"/>
      <c r="AI56" s="113"/>
      <c r="AJ56" s="113"/>
      <c r="AK56" s="113"/>
      <c r="AL56" s="113"/>
      <c r="AM56" s="113"/>
      <c r="AN56" s="114">
        <f>SUM(AG56,AV56)</f>
        <v>0</v>
      </c>
      <c r="AO56" s="113"/>
      <c r="AP56" s="113"/>
      <c r="AQ56" s="115" t="s">
        <v>80</v>
      </c>
      <c r="AR56" s="116"/>
      <c r="AS56" s="122">
        <f>'2 - VRN'!K30</f>
        <v>0</v>
      </c>
      <c r="AT56" s="123">
        <f>'2 - VRN'!K31</f>
        <v>0</v>
      </c>
      <c r="AU56" s="123">
        <v>0</v>
      </c>
      <c r="AV56" s="123">
        <f>ROUND(SUM(AX56:AY56),2)</f>
        <v>0</v>
      </c>
      <c r="AW56" s="124">
        <f>'2 - VRN'!T83</f>
        <v>0</v>
      </c>
      <c r="AX56" s="123">
        <f>'2 - VRN'!K35</f>
        <v>0</v>
      </c>
      <c r="AY56" s="123">
        <f>'2 - VRN'!K36</f>
        <v>0</v>
      </c>
      <c r="AZ56" s="123">
        <f>'2 - VRN'!K37</f>
        <v>0</v>
      </c>
      <c r="BA56" s="123">
        <f>'2 - VRN'!K38</f>
        <v>0</v>
      </c>
      <c r="BB56" s="123">
        <f>'2 - VRN'!F35</f>
        <v>0</v>
      </c>
      <c r="BC56" s="123">
        <f>'2 - VRN'!F36</f>
        <v>0</v>
      </c>
      <c r="BD56" s="123">
        <f>'2 - VRN'!F37</f>
        <v>0</v>
      </c>
      <c r="BE56" s="123">
        <f>'2 - VRN'!F38</f>
        <v>0</v>
      </c>
      <c r="BF56" s="125">
        <f>'2 - VRN'!F39</f>
        <v>0</v>
      </c>
      <c r="BG56" s="7"/>
      <c r="BT56" s="121" t="s">
        <v>78</v>
      </c>
      <c r="BV56" s="121" t="s">
        <v>75</v>
      </c>
      <c r="BW56" s="121" t="s">
        <v>84</v>
      </c>
      <c r="BX56" s="121" t="s">
        <v>6</v>
      </c>
      <c r="CL56" s="121" t="s">
        <v>20</v>
      </c>
      <c r="CM56" s="121" t="s">
        <v>82</v>
      </c>
    </row>
    <row r="57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</row>
  </sheetData>
  <sheetProtection sheet="1" formatColumns="0" formatRows="0" objects="1" scenarios="1" spinCount="100000" saltValue="avXoBCW7SG2gxMtYKe1eYM5VJL8kdugNYR2YcX+jG/orcz2omSFdbFaGNLAdNlE0uml+9qmBCQ5QJ5OVYXehIQ==" hashValue="x2unmboCH1RB+MIm01icwMfewn513gvnl6YPztB5qlM73O6l7XFIGFu5Znmju49GAC2bHZiXj1bfIeiDazLWeA==" algorithmName="SHA-512" password="CC35"/>
  <mergeCells count="46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G2"/>
  </mergeCells>
  <hyperlinks>
    <hyperlink ref="A55" location="'1 - ÚOŽI'!C2" display="/"/>
    <hyperlink ref="A56" location="'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7"/>
      <c r="AT3" s="14" t="s">
        <v>82</v>
      </c>
    </row>
    <row r="4" s="1" customFormat="1" ht="24.96" customHeight="1">
      <c r="B4" s="17"/>
      <c r="D4" s="128" t="s">
        <v>85</v>
      </c>
      <c r="M4" s="17"/>
      <c r="N4" s="129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0" t="s">
        <v>17</v>
      </c>
      <c r="M6" s="17"/>
    </row>
    <row r="7" s="1" customFormat="1" ht="26.25" customHeight="1">
      <c r="B7" s="17"/>
      <c r="E7" s="131" t="str">
        <f>'Rekapitulace stavby'!K6</f>
        <v>Oprava TV v úseku Lysá nad Labem (mimo) – Stará Boleslav (mimo) - vypracování projektové dokumentace</v>
      </c>
      <c r="F7" s="130"/>
      <c r="G7" s="130"/>
      <c r="H7" s="130"/>
      <c r="M7" s="17"/>
    </row>
    <row r="8" s="2" customFormat="1" ht="12" customHeight="1">
      <c r="A8" s="35"/>
      <c r="B8" s="41"/>
      <c r="C8" s="35"/>
      <c r="D8" s="130" t="s">
        <v>86</v>
      </c>
      <c r="E8" s="35"/>
      <c r="F8" s="35"/>
      <c r="G8" s="35"/>
      <c r="H8" s="35"/>
      <c r="I8" s="35"/>
      <c r="J8" s="35"/>
      <c r="K8" s="35"/>
      <c r="L8" s="35"/>
      <c r="M8" s="13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3" t="s">
        <v>87</v>
      </c>
      <c r="F9" s="35"/>
      <c r="G9" s="35"/>
      <c r="H9" s="35"/>
      <c r="I9" s="35"/>
      <c r="J9" s="35"/>
      <c r="K9" s="35"/>
      <c r="L9" s="35"/>
      <c r="M9" s="13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3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0" t="s">
        <v>19</v>
      </c>
      <c r="E11" s="35"/>
      <c r="F11" s="134" t="s">
        <v>20</v>
      </c>
      <c r="G11" s="35"/>
      <c r="H11" s="35"/>
      <c r="I11" s="130" t="s">
        <v>21</v>
      </c>
      <c r="J11" s="134" t="s">
        <v>20</v>
      </c>
      <c r="K11" s="35"/>
      <c r="L11" s="35"/>
      <c r="M11" s="13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0" t="s">
        <v>22</v>
      </c>
      <c r="E12" s="35"/>
      <c r="F12" s="134" t="s">
        <v>23</v>
      </c>
      <c r="G12" s="35"/>
      <c r="H12" s="35"/>
      <c r="I12" s="130" t="s">
        <v>24</v>
      </c>
      <c r="J12" s="135" t="str">
        <f>'Rekapitulace stavby'!AN8</f>
        <v>9. 3. 2023</v>
      </c>
      <c r="K12" s="35"/>
      <c r="L12" s="35"/>
      <c r="M12" s="13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3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0" t="s">
        <v>26</v>
      </c>
      <c r="E14" s="35"/>
      <c r="F14" s="35"/>
      <c r="G14" s="35"/>
      <c r="H14" s="35"/>
      <c r="I14" s="130" t="s">
        <v>27</v>
      </c>
      <c r="J14" s="134" t="s">
        <v>20</v>
      </c>
      <c r="K14" s="35"/>
      <c r="L14" s="35"/>
      <c r="M14" s="13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4" t="s">
        <v>28</v>
      </c>
      <c r="F15" s="35"/>
      <c r="G15" s="35"/>
      <c r="H15" s="35"/>
      <c r="I15" s="130" t="s">
        <v>29</v>
      </c>
      <c r="J15" s="134" t="s">
        <v>20</v>
      </c>
      <c r="K15" s="35"/>
      <c r="L15" s="35"/>
      <c r="M15" s="13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13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0" t="s">
        <v>30</v>
      </c>
      <c r="E17" s="35"/>
      <c r="F17" s="35"/>
      <c r="G17" s="35"/>
      <c r="H17" s="35"/>
      <c r="I17" s="130" t="s">
        <v>27</v>
      </c>
      <c r="J17" s="30" t="str">
        <f>'Rekapitulace stavby'!AN13</f>
        <v>Vyplň údaj</v>
      </c>
      <c r="K17" s="35"/>
      <c r="L17" s="35"/>
      <c r="M17" s="13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4"/>
      <c r="G18" s="134"/>
      <c r="H18" s="134"/>
      <c r="I18" s="130" t="s">
        <v>29</v>
      </c>
      <c r="J18" s="30" t="str">
        <f>'Rekapitulace stavby'!AN14</f>
        <v>Vyplň údaj</v>
      </c>
      <c r="K18" s="35"/>
      <c r="L18" s="35"/>
      <c r="M18" s="13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3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0" t="s">
        <v>32</v>
      </c>
      <c r="E20" s="35"/>
      <c r="F20" s="35"/>
      <c r="G20" s="35"/>
      <c r="H20" s="35"/>
      <c r="I20" s="130" t="s">
        <v>27</v>
      </c>
      <c r="J20" s="134" t="s">
        <v>20</v>
      </c>
      <c r="K20" s="35"/>
      <c r="L20" s="35"/>
      <c r="M20" s="13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4" t="s">
        <v>33</v>
      </c>
      <c r="F21" s="35"/>
      <c r="G21" s="35"/>
      <c r="H21" s="35"/>
      <c r="I21" s="130" t="s">
        <v>29</v>
      </c>
      <c r="J21" s="134" t="s">
        <v>20</v>
      </c>
      <c r="K21" s="35"/>
      <c r="L21" s="35"/>
      <c r="M21" s="13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3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0" t="s">
        <v>34</v>
      </c>
      <c r="E23" s="35"/>
      <c r="F23" s="35"/>
      <c r="G23" s="35"/>
      <c r="H23" s="35"/>
      <c r="I23" s="130" t="s">
        <v>27</v>
      </c>
      <c r="J23" s="134" t="s">
        <v>20</v>
      </c>
      <c r="K23" s="35"/>
      <c r="L23" s="35"/>
      <c r="M23" s="13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4" t="s">
        <v>33</v>
      </c>
      <c r="F24" s="35"/>
      <c r="G24" s="35"/>
      <c r="H24" s="35"/>
      <c r="I24" s="130" t="s">
        <v>29</v>
      </c>
      <c r="J24" s="134" t="s">
        <v>20</v>
      </c>
      <c r="K24" s="35"/>
      <c r="L24" s="35"/>
      <c r="M24" s="13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3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0" t="s">
        <v>35</v>
      </c>
      <c r="E26" s="35"/>
      <c r="F26" s="35"/>
      <c r="G26" s="35"/>
      <c r="H26" s="35"/>
      <c r="I26" s="35"/>
      <c r="J26" s="35"/>
      <c r="K26" s="35"/>
      <c r="L26" s="35"/>
      <c r="M26" s="13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6"/>
      <c r="B27" s="137"/>
      <c r="C27" s="136"/>
      <c r="D27" s="136"/>
      <c r="E27" s="138" t="s">
        <v>36</v>
      </c>
      <c r="F27" s="138"/>
      <c r="G27" s="138"/>
      <c r="H27" s="138"/>
      <c r="I27" s="136"/>
      <c r="J27" s="136"/>
      <c r="K27" s="136"/>
      <c r="L27" s="136"/>
      <c r="M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3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140"/>
      <c r="M29" s="13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30" t="s">
        <v>88</v>
      </c>
      <c r="F30" s="35"/>
      <c r="G30" s="35"/>
      <c r="H30" s="35"/>
      <c r="I30" s="35"/>
      <c r="J30" s="35"/>
      <c r="K30" s="141">
        <f>I61</f>
        <v>0</v>
      </c>
      <c r="L30" s="35"/>
      <c r="M30" s="13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30" t="s">
        <v>89</v>
      </c>
      <c r="F31" s="35"/>
      <c r="G31" s="35"/>
      <c r="H31" s="35"/>
      <c r="I31" s="35"/>
      <c r="J31" s="35"/>
      <c r="K31" s="141">
        <f>J61</f>
        <v>0</v>
      </c>
      <c r="L31" s="35"/>
      <c r="M31" s="13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2" t="s">
        <v>37</v>
      </c>
      <c r="E32" s="35"/>
      <c r="F32" s="35"/>
      <c r="G32" s="35"/>
      <c r="H32" s="35"/>
      <c r="I32" s="35"/>
      <c r="J32" s="35"/>
      <c r="K32" s="143">
        <f>ROUND(K82, 2)</f>
        <v>0</v>
      </c>
      <c r="L32" s="35"/>
      <c r="M32" s="13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0"/>
      <c r="E33" s="140"/>
      <c r="F33" s="140"/>
      <c r="G33" s="140"/>
      <c r="H33" s="140"/>
      <c r="I33" s="140"/>
      <c r="J33" s="140"/>
      <c r="K33" s="140"/>
      <c r="L33" s="140"/>
      <c r="M33" s="13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44" t="s">
        <v>39</v>
      </c>
      <c r="G34" s="35"/>
      <c r="H34" s="35"/>
      <c r="I34" s="144" t="s">
        <v>38</v>
      </c>
      <c r="J34" s="35"/>
      <c r="K34" s="144" t="s">
        <v>40</v>
      </c>
      <c r="L34" s="35"/>
      <c r="M34" s="13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45" t="s">
        <v>41</v>
      </c>
      <c r="E35" s="130" t="s">
        <v>42</v>
      </c>
      <c r="F35" s="141">
        <f>ROUND((SUM(BE82:BE93)),  2)</f>
        <v>0</v>
      </c>
      <c r="G35" s="35"/>
      <c r="H35" s="35"/>
      <c r="I35" s="146">
        <v>0.20999999999999999</v>
      </c>
      <c r="J35" s="35"/>
      <c r="K35" s="141">
        <f>ROUND(((SUM(BE82:BE93))*I35),  2)</f>
        <v>0</v>
      </c>
      <c r="L35" s="35"/>
      <c r="M35" s="13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0" t="s">
        <v>43</v>
      </c>
      <c r="F36" s="141">
        <f>ROUND((SUM(BF82:BF93)),  2)</f>
        <v>0</v>
      </c>
      <c r="G36" s="35"/>
      <c r="H36" s="35"/>
      <c r="I36" s="146">
        <v>0.14999999999999999</v>
      </c>
      <c r="J36" s="35"/>
      <c r="K36" s="141">
        <f>ROUND(((SUM(BF82:BF93))*I36),  2)</f>
        <v>0</v>
      </c>
      <c r="L36" s="35"/>
      <c r="M36" s="13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0" t="s">
        <v>44</v>
      </c>
      <c r="F37" s="141">
        <f>ROUND((SUM(BG82:BG93)),  2)</f>
        <v>0</v>
      </c>
      <c r="G37" s="35"/>
      <c r="H37" s="35"/>
      <c r="I37" s="146">
        <v>0.20999999999999999</v>
      </c>
      <c r="J37" s="35"/>
      <c r="K37" s="141">
        <f>0</f>
        <v>0</v>
      </c>
      <c r="L37" s="35"/>
      <c r="M37" s="13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0" t="s">
        <v>45</v>
      </c>
      <c r="F38" s="141">
        <f>ROUND((SUM(BH82:BH93)),  2)</f>
        <v>0</v>
      </c>
      <c r="G38" s="35"/>
      <c r="H38" s="35"/>
      <c r="I38" s="146">
        <v>0.14999999999999999</v>
      </c>
      <c r="J38" s="35"/>
      <c r="K38" s="141">
        <f>0</f>
        <v>0</v>
      </c>
      <c r="L38" s="35"/>
      <c r="M38" s="13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0" t="s">
        <v>46</v>
      </c>
      <c r="F39" s="141">
        <f>ROUND((SUM(BI82:BI93)),  2)</f>
        <v>0</v>
      </c>
      <c r="G39" s="35"/>
      <c r="H39" s="35"/>
      <c r="I39" s="146">
        <v>0</v>
      </c>
      <c r="J39" s="35"/>
      <c r="K39" s="141">
        <f>0</f>
        <v>0</v>
      </c>
      <c r="L39" s="35"/>
      <c r="M39" s="13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3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47"/>
      <c r="D41" s="148" t="s">
        <v>47</v>
      </c>
      <c r="E41" s="149"/>
      <c r="F41" s="149"/>
      <c r="G41" s="150" t="s">
        <v>48</v>
      </c>
      <c r="H41" s="151" t="s">
        <v>49</v>
      </c>
      <c r="I41" s="149"/>
      <c r="J41" s="149"/>
      <c r="K41" s="152">
        <f>SUM(K32:K39)</f>
        <v>0</v>
      </c>
      <c r="L41" s="153"/>
      <c r="M41" s="13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55"/>
      <c r="M42" s="13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hidden="1" s="2" customFormat="1" ht="6.96" customHeight="1">
      <c r="A46" s="35"/>
      <c r="B46" s="156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32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90</v>
      </c>
      <c r="D47" s="37"/>
      <c r="E47" s="37"/>
      <c r="F47" s="37"/>
      <c r="G47" s="37"/>
      <c r="H47" s="37"/>
      <c r="I47" s="37"/>
      <c r="J47" s="37"/>
      <c r="K47" s="37"/>
      <c r="L47" s="37"/>
      <c r="M47" s="132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32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17</v>
      </c>
      <c r="D49" s="37"/>
      <c r="E49" s="37"/>
      <c r="F49" s="37"/>
      <c r="G49" s="37"/>
      <c r="H49" s="37"/>
      <c r="I49" s="37"/>
      <c r="J49" s="37"/>
      <c r="K49" s="37"/>
      <c r="L49" s="37"/>
      <c r="M49" s="132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26.25" customHeight="1">
      <c r="A50" s="35"/>
      <c r="B50" s="36"/>
      <c r="C50" s="37"/>
      <c r="D50" s="37"/>
      <c r="E50" s="158" t="str">
        <f>E7</f>
        <v>Oprava TV v úseku Lysá nad Labem (mimo) – Stará Boleslav (mimo) - vypracování projektové dokumentace</v>
      </c>
      <c r="F50" s="29"/>
      <c r="G50" s="29"/>
      <c r="H50" s="29"/>
      <c r="I50" s="37"/>
      <c r="J50" s="37"/>
      <c r="K50" s="37"/>
      <c r="L50" s="37"/>
      <c r="M50" s="132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86</v>
      </c>
      <c r="D51" s="37"/>
      <c r="E51" s="37"/>
      <c r="F51" s="37"/>
      <c r="G51" s="37"/>
      <c r="H51" s="37"/>
      <c r="I51" s="37"/>
      <c r="J51" s="37"/>
      <c r="K51" s="37"/>
      <c r="L51" s="37"/>
      <c r="M51" s="132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66" t="str">
        <f>E9</f>
        <v>1 - ÚOŽI</v>
      </c>
      <c r="F52" s="37"/>
      <c r="G52" s="37"/>
      <c r="H52" s="37"/>
      <c r="I52" s="37"/>
      <c r="J52" s="37"/>
      <c r="K52" s="37"/>
      <c r="L52" s="37"/>
      <c r="M52" s="132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32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2" customHeight="1">
      <c r="A54" s="35"/>
      <c r="B54" s="36"/>
      <c r="C54" s="29" t="s">
        <v>22</v>
      </c>
      <c r="D54" s="37"/>
      <c r="E54" s="37"/>
      <c r="F54" s="24" t="str">
        <f>F12</f>
        <v xml:space="preserve"> </v>
      </c>
      <c r="G54" s="37"/>
      <c r="H54" s="37"/>
      <c r="I54" s="29" t="s">
        <v>24</v>
      </c>
      <c r="J54" s="69" t="str">
        <f>IF(J12="","",J12)</f>
        <v>9. 3. 2023</v>
      </c>
      <c r="K54" s="37"/>
      <c r="L54" s="37"/>
      <c r="M54" s="132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132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25.65" customHeight="1">
      <c r="A56" s="35"/>
      <c r="B56" s="36"/>
      <c r="C56" s="29" t="s">
        <v>26</v>
      </c>
      <c r="D56" s="37"/>
      <c r="E56" s="37"/>
      <c r="F56" s="24" t="str">
        <f>E15</f>
        <v>SŽ, s.o. Přednosta SEE Praha</v>
      </c>
      <c r="G56" s="37"/>
      <c r="H56" s="37"/>
      <c r="I56" s="29" t="s">
        <v>32</v>
      </c>
      <c r="J56" s="33" t="str">
        <f>E21</f>
        <v>SŽ, s.o. OŘ Praha SEE</v>
      </c>
      <c r="K56" s="37"/>
      <c r="L56" s="37"/>
      <c r="M56" s="132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5.65" customHeight="1">
      <c r="A57" s="35"/>
      <c r="B57" s="36"/>
      <c r="C57" s="29" t="s">
        <v>30</v>
      </c>
      <c r="D57" s="37"/>
      <c r="E57" s="37"/>
      <c r="F57" s="24" t="str">
        <f>IF(E18="","",E18)</f>
        <v>Vyplň údaj</v>
      </c>
      <c r="G57" s="37"/>
      <c r="H57" s="37"/>
      <c r="I57" s="29" t="s">
        <v>34</v>
      </c>
      <c r="J57" s="33" t="str">
        <f>E24</f>
        <v>SŽ, s.o. OŘ Praha SEE</v>
      </c>
      <c r="K57" s="37"/>
      <c r="L57" s="37"/>
      <c r="M57" s="132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32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9.28" customHeight="1">
      <c r="A59" s="35"/>
      <c r="B59" s="36"/>
      <c r="C59" s="159" t="s">
        <v>91</v>
      </c>
      <c r="D59" s="160"/>
      <c r="E59" s="160"/>
      <c r="F59" s="160"/>
      <c r="G59" s="160"/>
      <c r="H59" s="160"/>
      <c r="I59" s="161" t="s">
        <v>92</v>
      </c>
      <c r="J59" s="161" t="s">
        <v>93</v>
      </c>
      <c r="K59" s="161" t="s">
        <v>94</v>
      </c>
      <c r="L59" s="160"/>
      <c r="M59" s="132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132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2.8" customHeight="1">
      <c r="A61" s="35"/>
      <c r="B61" s="36"/>
      <c r="C61" s="162" t="s">
        <v>71</v>
      </c>
      <c r="D61" s="37"/>
      <c r="E61" s="37"/>
      <c r="F61" s="37"/>
      <c r="G61" s="37"/>
      <c r="H61" s="37"/>
      <c r="I61" s="99">
        <f>Q82</f>
        <v>0</v>
      </c>
      <c r="J61" s="99">
        <f>R82</f>
        <v>0</v>
      </c>
      <c r="K61" s="99">
        <f>K82</f>
        <v>0</v>
      </c>
      <c r="L61" s="37"/>
      <c r="M61" s="13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U61" s="14" t="s">
        <v>95</v>
      </c>
    </row>
    <row r="62" hidden="1" s="9" customFormat="1" ht="24.96" customHeight="1">
      <c r="A62" s="9"/>
      <c r="B62" s="163"/>
      <c r="C62" s="164"/>
      <c r="D62" s="165" t="s">
        <v>96</v>
      </c>
      <c r="E62" s="166"/>
      <c r="F62" s="166"/>
      <c r="G62" s="166"/>
      <c r="H62" s="166"/>
      <c r="I62" s="167">
        <f>Q83</f>
        <v>0</v>
      </c>
      <c r="J62" s="167">
        <f>R83</f>
        <v>0</v>
      </c>
      <c r="K62" s="167">
        <f>K83</f>
        <v>0</v>
      </c>
      <c r="L62" s="164"/>
      <c r="M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2" customFormat="1" ht="21.84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132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6.96" customHeight="1">
      <c r="A64" s="35"/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132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/>
    <row r="66" hidden="1"/>
    <row r="67" hidden="1"/>
    <row r="68" s="2" customFormat="1" ht="6.96" customHeight="1">
      <c r="A68" s="35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132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24.96" customHeight="1">
      <c r="A69" s="35"/>
      <c r="B69" s="36"/>
      <c r="C69" s="20" t="s">
        <v>97</v>
      </c>
      <c r="D69" s="37"/>
      <c r="E69" s="37"/>
      <c r="F69" s="37"/>
      <c r="G69" s="37"/>
      <c r="H69" s="37"/>
      <c r="I69" s="37"/>
      <c r="J69" s="37"/>
      <c r="K69" s="37"/>
      <c r="L69" s="37"/>
      <c r="M69" s="132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6.96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132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17</v>
      </c>
      <c r="D71" s="37"/>
      <c r="E71" s="37"/>
      <c r="F71" s="37"/>
      <c r="G71" s="37"/>
      <c r="H71" s="37"/>
      <c r="I71" s="37"/>
      <c r="J71" s="37"/>
      <c r="K71" s="37"/>
      <c r="L71" s="37"/>
      <c r="M71" s="132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6.25" customHeight="1">
      <c r="A72" s="35"/>
      <c r="B72" s="36"/>
      <c r="C72" s="37"/>
      <c r="D72" s="37"/>
      <c r="E72" s="158" t="str">
        <f>E7</f>
        <v>Oprava TV v úseku Lysá nad Labem (mimo) – Stará Boleslav (mimo) - vypracování projektové dokumentace</v>
      </c>
      <c r="F72" s="29"/>
      <c r="G72" s="29"/>
      <c r="H72" s="29"/>
      <c r="I72" s="37"/>
      <c r="J72" s="37"/>
      <c r="K72" s="37"/>
      <c r="L72" s="37"/>
      <c r="M72" s="132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86</v>
      </c>
      <c r="D73" s="37"/>
      <c r="E73" s="37"/>
      <c r="F73" s="37"/>
      <c r="G73" s="37"/>
      <c r="H73" s="37"/>
      <c r="I73" s="37"/>
      <c r="J73" s="37"/>
      <c r="K73" s="37"/>
      <c r="L73" s="37"/>
      <c r="M73" s="132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66" t="str">
        <f>E9</f>
        <v>1 - ÚOŽI</v>
      </c>
      <c r="F74" s="37"/>
      <c r="G74" s="37"/>
      <c r="H74" s="37"/>
      <c r="I74" s="37"/>
      <c r="J74" s="37"/>
      <c r="K74" s="37"/>
      <c r="L74" s="37"/>
      <c r="M74" s="132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132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22</v>
      </c>
      <c r="D76" s="37"/>
      <c r="E76" s="37"/>
      <c r="F76" s="24" t="str">
        <f>F12</f>
        <v xml:space="preserve"> </v>
      </c>
      <c r="G76" s="37"/>
      <c r="H76" s="37"/>
      <c r="I76" s="29" t="s">
        <v>24</v>
      </c>
      <c r="J76" s="69" t="str">
        <f>IF(J12="","",J12)</f>
        <v>9. 3. 2023</v>
      </c>
      <c r="K76" s="37"/>
      <c r="L76" s="37"/>
      <c r="M76" s="13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13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25.65" customHeight="1">
      <c r="A78" s="35"/>
      <c r="B78" s="36"/>
      <c r="C78" s="29" t="s">
        <v>26</v>
      </c>
      <c r="D78" s="37"/>
      <c r="E78" s="37"/>
      <c r="F78" s="24" t="str">
        <f>E15</f>
        <v>SŽ, s.o. Přednosta SEE Praha</v>
      </c>
      <c r="G78" s="37"/>
      <c r="H78" s="37"/>
      <c r="I78" s="29" t="s">
        <v>32</v>
      </c>
      <c r="J78" s="33" t="str">
        <f>E21</f>
        <v>SŽ, s.o. OŘ Praha SEE</v>
      </c>
      <c r="K78" s="37"/>
      <c r="L78" s="37"/>
      <c r="M78" s="132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25.65" customHeight="1">
      <c r="A79" s="35"/>
      <c r="B79" s="36"/>
      <c r="C79" s="29" t="s">
        <v>30</v>
      </c>
      <c r="D79" s="37"/>
      <c r="E79" s="37"/>
      <c r="F79" s="24" t="str">
        <f>IF(E18="","",E18)</f>
        <v>Vyplň údaj</v>
      </c>
      <c r="G79" s="37"/>
      <c r="H79" s="37"/>
      <c r="I79" s="29" t="s">
        <v>34</v>
      </c>
      <c r="J79" s="33" t="str">
        <f>E24</f>
        <v>SŽ, s.o. OŘ Praha SEE</v>
      </c>
      <c r="K79" s="37"/>
      <c r="L79" s="37"/>
      <c r="M79" s="132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0.32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32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10" customFormat="1" ht="29.28" customHeight="1">
      <c r="A81" s="169"/>
      <c r="B81" s="170"/>
      <c r="C81" s="171" t="s">
        <v>98</v>
      </c>
      <c r="D81" s="172" t="s">
        <v>56</v>
      </c>
      <c r="E81" s="172" t="s">
        <v>52</v>
      </c>
      <c r="F81" s="172" t="s">
        <v>53</v>
      </c>
      <c r="G81" s="172" t="s">
        <v>99</v>
      </c>
      <c r="H81" s="172" t="s">
        <v>100</v>
      </c>
      <c r="I81" s="172" t="s">
        <v>101</v>
      </c>
      <c r="J81" s="172" t="s">
        <v>102</v>
      </c>
      <c r="K81" s="172" t="s">
        <v>94</v>
      </c>
      <c r="L81" s="173" t="s">
        <v>103</v>
      </c>
      <c r="M81" s="174"/>
      <c r="N81" s="89" t="s">
        <v>20</v>
      </c>
      <c r="O81" s="90" t="s">
        <v>41</v>
      </c>
      <c r="P81" s="90" t="s">
        <v>104</v>
      </c>
      <c r="Q81" s="90" t="s">
        <v>105</v>
      </c>
      <c r="R81" s="90" t="s">
        <v>106</v>
      </c>
      <c r="S81" s="90" t="s">
        <v>107</v>
      </c>
      <c r="T81" s="90" t="s">
        <v>108</v>
      </c>
      <c r="U81" s="90" t="s">
        <v>109</v>
      </c>
      <c r="V81" s="90" t="s">
        <v>110</v>
      </c>
      <c r="W81" s="90" t="s">
        <v>111</v>
      </c>
      <c r="X81" s="91" t="s">
        <v>112</v>
      </c>
      <c r="Y81" s="169"/>
      <c r="Z81" s="169"/>
      <c r="AA81" s="169"/>
      <c r="AB81" s="169"/>
      <c r="AC81" s="169"/>
      <c r="AD81" s="169"/>
      <c r="AE81" s="169"/>
    </row>
    <row r="82" s="2" customFormat="1" ht="22.8" customHeight="1">
      <c r="A82" s="35"/>
      <c r="B82" s="36"/>
      <c r="C82" s="96" t="s">
        <v>113</v>
      </c>
      <c r="D82" s="37"/>
      <c r="E82" s="37"/>
      <c r="F82" s="37"/>
      <c r="G82" s="37"/>
      <c r="H82" s="37"/>
      <c r="I82" s="37"/>
      <c r="J82" s="37"/>
      <c r="K82" s="175">
        <f>BK82</f>
        <v>0</v>
      </c>
      <c r="L82" s="37"/>
      <c r="M82" s="41"/>
      <c r="N82" s="92"/>
      <c r="O82" s="176"/>
      <c r="P82" s="93"/>
      <c r="Q82" s="177">
        <f>Q83</f>
        <v>0</v>
      </c>
      <c r="R82" s="177">
        <f>R83</f>
        <v>0</v>
      </c>
      <c r="S82" s="93"/>
      <c r="T82" s="178">
        <f>T83</f>
        <v>0</v>
      </c>
      <c r="U82" s="93"/>
      <c r="V82" s="178">
        <f>V83</f>
        <v>0</v>
      </c>
      <c r="W82" s="93"/>
      <c r="X82" s="179">
        <f>X83</f>
        <v>0</v>
      </c>
      <c r="Y82" s="35"/>
      <c r="Z82" s="35"/>
      <c r="AA82" s="35"/>
      <c r="AB82" s="35"/>
      <c r="AC82" s="35"/>
      <c r="AD82" s="35"/>
      <c r="AE82" s="35"/>
      <c r="AT82" s="14" t="s">
        <v>72</v>
      </c>
      <c r="AU82" s="14" t="s">
        <v>95</v>
      </c>
      <c r="BK82" s="180">
        <f>BK83</f>
        <v>0</v>
      </c>
    </row>
    <row r="83" s="11" customFormat="1" ht="25.92" customHeight="1">
      <c r="A83" s="11"/>
      <c r="B83" s="181"/>
      <c r="C83" s="182"/>
      <c r="D83" s="183" t="s">
        <v>72</v>
      </c>
      <c r="E83" s="184" t="s">
        <v>83</v>
      </c>
      <c r="F83" s="184" t="s">
        <v>114</v>
      </c>
      <c r="G83" s="182"/>
      <c r="H83" s="182"/>
      <c r="I83" s="185"/>
      <c r="J83" s="185"/>
      <c r="K83" s="186">
        <f>BK83</f>
        <v>0</v>
      </c>
      <c r="L83" s="182"/>
      <c r="M83" s="187"/>
      <c r="N83" s="188"/>
      <c r="O83" s="189"/>
      <c r="P83" s="189"/>
      <c r="Q83" s="190">
        <f>SUM(Q84:Q93)</f>
        <v>0</v>
      </c>
      <c r="R83" s="190">
        <f>SUM(R84:R93)</f>
        <v>0</v>
      </c>
      <c r="S83" s="189"/>
      <c r="T83" s="191">
        <f>SUM(T84:T93)</f>
        <v>0</v>
      </c>
      <c r="U83" s="189"/>
      <c r="V83" s="191">
        <f>SUM(V84:V93)</f>
        <v>0</v>
      </c>
      <c r="W83" s="189"/>
      <c r="X83" s="192">
        <f>SUM(X84:X93)</f>
        <v>0</v>
      </c>
      <c r="Y83" s="11"/>
      <c r="Z83" s="11"/>
      <c r="AA83" s="11"/>
      <c r="AB83" s="11"/>
      <c r="AC83" s="11"/>
      <c r="AD83" s="11"/>
      <c r="AE83" s="11"/>
      <c r="AR83" s="193" t="s">
        <v>115</v>
      </c>
      <c r="AT83" s="194" t="s">
        <v>72</v>
      </c>
      <c r="AU83" s="194" t="s">
        <v>73</v>
      </c>
      <c r="AY83" s="193" t="s">
        <v>116</v>
      </c>
      <c r="BK83" s="195">
        <f>SUM(BK84:BK93)</f>
        <v>0</v>
      </c>
    </row>
    <row r="84" s="2" customFormat="1" ht="24.15" customHeight="1">
      <c r="A84" s="35"/>
      <c r="B84" s="36"/>
      <c r="C84" s="196" t="s">
        <v>82</v>
      </c>
      <c r="D84" s="196" t="s">
        <v>117</v>
      </c>
      <c r="E84" s="197" t="s">
        <v>118</v>
      </c>
      <c r="F84" s="198" t="s">
        <v>119</v>
      </c>
      <c r="G84" s="199" t="s">
        <v>120</v>
      </c>
      <c r="H84" s="200"/>
      <c r="I84" s="201"/>
      <c r="J84" s="201"/>
      <c r="K84" s="202">
        <f>ROUND(P84*H84,2)</f>
        <v>0</v>
      </c>
      <c r="L84" s="198" t="s">
        <v>121</v>
      </c>
      <c r="M84" s="41"/>
      <c r="N84" s="203" t="s">
        <v>20</v>
      </c>
      <c r="O84" s="204" t="s">
        <v>42</v>
      </c>
      <c r="P84" s="205">
        <f>I84+J84</f>
        <v>0</v>
      </c>
      <c r="Q84" s="205">
        <f>ROUND(I84*H84,2)</f>
        <v>0</v>
      </c>
      <c r="R84" s="205">
        <f>ROUND(J84*H84,2)</f>
        <v>0</v>
      </c>
      <c r="S84" s="81"/>
      <c r="T84" s="206">
        <f>S84*H84</f>
        <v>0</v>
      </c>
      <c r="U84" s="206">
        <v>0</v>
      </c>
      <c r="V84" s="206">
        <f>U84*H84</f>
        <v>0</v>
      </c>
      <c r="W84" s="206">
        <v>0</v>
      </c>
      <c r="X84" s="207">
        <f>W84*H84</f>
        <v>0</v>
      </c>
      <c r="Y84" s="35"/>
      <c r="Z84" s="35"/>
      <c r="AA84" s="35"/>
      <c r="AB84" s="35"/>
      <c r="AC84" s="35"/>
      <c r="AD84" s="35"/>
      <c r="AE84" s="35"/>
      <c r="AR84" s="208" t="s">
        <v>122</v>
      </c>
      <c r="AT84" s="208" t="s">
        <v>117</v>
      </c>
      <c r="AU84" s="208" t="s">
        <v>78</v>
      </c>
      <c r="AY84" s="14" t="s">
        <v>116</v>
      </c>
      <c r="BE84" s="209">
        <f>IF(O84="základní",K84,0)</f>
        <v>0</v>
      </c>
      <c r="BF84" s="209">
        <f>IF(O84="snížená",K84,0)</f>
        <v>0</v>
      </c>
      <c r="BG84" s="209">
        <f>IF(O84="zákl. přenesená",K84,0)</f>
        <v>0</v>
      </c>
      <c r="BH84" s="209">
        <f>IF(O84="sníž. přenesená",K84,0)</f>
        <v>0</v>
      </c>
      <c r="BI84" s="209">
        <f>IF(O84="nulová",K84,0)</f>
        <v>0</v>
      </c>
      <c r="BJ84" s="14" t="s">
        <v>78</v>
      </c>
      <c r="BK84" s="209">
        <f>ROUND(P84*H84,2)</f>
        <v>0</v>
      </c>
      <c r="BL84" s="14" t="s">
        <v>122</v>
      </c>
      <c r="BM84" s="208" t="s">
        <v>123</v>
      </c>
    </row>
    <row r="85" s="2" customFormat="1">
      <c r="A85" s="35"/>
      <c r="B85" s="36"/>
      <c r="C85" s="196" t="s">
        <v>124</v>
      </c>
      <c r="D85" s="196" t="s">
        <v>117</v>
      </c>
      <c r="E85" s="197" t="s">
        <v>125</v>
      </c>
      <c r="F85" s="198" t="s">
        <v>126</v>
      </c>
      <c r="G85" s="199" t="s">
        <v>127</v>
      </c>
      <c r="H85" s="210">
        <v>9.5999999999999996</v>
      </c>
      <c r="I85" s="201"/>
      <c r="J85" s="201"/>
      <c r="K85" s="202">
        <f>ROUND(P85*H85,2)</f>
        <v>0</v>
      </c>
      <c r="L85" s="198" t="s">
        <v>121</v>
      </c>
      <c r="M85" s="41"/>
      <c r="N85" s="203" t="s">
        <v>20</v>
      </c>
      <c r="O85" s="204" t="s">
        <v>42</v>
      </c>
      <c r="P85" s="205">
        <f>I85+J85</f>
        <v>0</v>
      </c>
      <c r="Q85" s="205">
        <f>ROUND(I85*H85,2)</f>
        <v>0</v>
      </c>
      <c r="R85" s="205">
        <f>ROUND(J85*H85,2)</f>
        <v>0</v>
      </c>
      <c r="S85" s="81"/>
      <c r="T85" s="206">
        <f>S85*H85</f>
        <v>0</v>
      </c>
      <c r="U85" s="206">
        <v>0</v>
      </c>
      <c r="V85" s="206">
        <f>U85*H85</f>
        <v>0</v>
      </c>
      <c r="W85" s="206">
        <v>0</v>
      </c>
      <c r="X85" s="207">
        <f>W85*H85</f>
        <v>0</v>
      </c>
      <c r="Y85" s="35"/>
      <c r="Z85" s="35"/>
      <c r="AA85" s="35"/>
      <c r="AB85" s="35"/>
      <c r="AC85" s="35"/>
      <c r="AD85" s="35"/>
      <c r="AE85" s="35"/>
      <c r="AR85" s="208" t="s">
        <v>122</v>
      </c>
      <c r="AT85" s="208" t="s">
        <v>117</v>
      </c>
      <c r="AU85" s="208" t="s">
        <v>78</v>
      </c>
      <c r="AY85" s="14" t="s">
        <v>116</v>
      </c>
      <c r="BE85" s="209">
        <f>IF(O85="základní",K85,0)</f>
        <v>0</v>
      </c>
      <c r="BF85" s="209">
        <f>IF(O85="snížená",K85,0)</f>
        <v>0</v>
      </c>
      <c r="BG85" s="209">
        <f>IF(O85="zákl. přenesená",K85,0)</f>
        <v>0</v>
      </c>
      <c r="BH85" s="209">
        <f>IF(O85="sníž. přenesená",K85,0)</f>
        <v>0</v>
      </c>
      <c r="BI85" s="209">
        <f>IF(O85="nulová",K85,0)</f>
        <v>0</v>
      </c>
      <c r="BJ85" s="14" t="s">
        <v>78</v>
      </c>
      <c r="BK85" s="209">
        <f>ROUND(P85*H85,2)</f>
        <v>0</v>
      </c>
      <c r="BL85" s="14" t="s">
        <v>122</v>
      </c>
      <c r="BM85" s="208" t="s">
        <v>128</v>
      </c>
    </row>
    <row r="86" s="2" customFormat="1">
      <c r="A86" s="35"/>
      <c r="B86" s="36"/>
      <c r="C86" s="196" t="s">
        <v>78</v>
      </c>
      <c r="D86" s="196" t="s">
        <v>117</v>
      </c>
      <c r="E86" s="197" t="s">
        <v>129</v>
      </c>
      <c r="F86" s="198" t="s">
        <v>130</v>
      </c>
      <c r="G86" s="199" t="s">
        <v>120</v>
      </c>
      <c r="H86" s="200"/>
      <c r="I86" s="201"/>
      <c r="J86" s="201"/>
      <c r="K86" s="202">
        <f>ROUND(P86*H86,2)</f>
        <v>0</v>
      </c>
      <c r="L86" s="198" t="s">
        <v>121</v>
      </c>
      <c r="M86" s="41"/>
      <c r="N86" s="203" t="s">
        <v>20</v>
      </c>
      <c r="O86" s="204" t="s">
        <v>42</v>
      </c>
      <c r="P86" s="205">
        <f>I86+J86</f>
        <v>0</v>
      </c>
      <c r="Q86" s="205">
        <f>ROUND(I86*H86,2)</f>
        <v>0</v>
      </c>
      <c r="R86" s="205">
        <f>ROUND(J86*H86,2)</f>
        <v>0</v>
      </c>
      <c r="S86" s="81"/>
      <c r="T86" s="206">
        <f>S86*H86</f>
        <v>0</v>
      </c>
      <c r="U86" s="206">
        <v>0</v>
      </c>
      <c r="V86" s="206">
        <f>U86*H86</f>
        <v>0</v>
      </c>
      <c r="W86" s="206">
        <v>0</v>
      </c>
      <c r="X86" s="207">
        <f>W86*H86</f>
        <v>0</v>
      </c>
      <c r="Y86" s="35"/>
      <c r="Z86" s="35"/>
      <c r="AA86" s="35"/>
      <c r="AB86" s="35"/>
      <c r="AC86" s="35"/>
      <c r="AD86" s="35"/>
      <c r="AE86" s="35"/>
      <c r="AR86" s="208" t="s">
        <v>122</v>
      </c>
      <c r="AT86" s="208" t="s">
        <v>117</v>
      </c>
      <c r="AU86" s="208" t="s">
        <v>78</v>
      </c>
      <c r="AY86" s="14" t="s">
        <v>116</v>
      </c>
      <c r="BE86" s="209">
        <f>IF(O86="základní",K86,0)</f>
        <v>0</v>
      </c>
      <c r="BF86" s="209">
        <f>IF(O86="snížená",K86,0)</f>
        <v>0</v>
      </c>
      <c r="BG86" s="209">
        <f>IF(O86="zákl. přenesená",K86,0)</f>
        <v>0</v>
      </c>
      <c r="BH86" s="209">
        <f>IF(O86="sníž. přenesená",K86,0)</f>
        <v>0</v>
      </c>
      <c r="BI86" s="209">
        <f>IF(O86="nulová",K86,0)</f>
        <v>0</v>
      </c>
      <c r="BJ86" s="14" t="s">
        <v>78</v>
      </c>
      <c r="BK86" s="209">
        <f>ROUND(P86*H86,2)</f>
        <v>0</v>
      </c>
      <c r="BL86" s="14" t="s">
        <v>122</v>
      </c>
      <c r="BM86" s="208" t="s">
        <v>131</v>
      </c>
    </row>
    <row r="87" s="2" customFormat="1" ht="24.15" customHeight="1">
      <c r="A87" s="35"/>
      <c r="B87" s="36"/>
      <c r="C87" s="196" t="s">
        <v>122</v>
      </c>
      <c r="D87" s="196" t="s">
        <v>117</v>
      </c>
      <c r="E87" s="197" t="s">
        <v>132</v>
      </c>
      <c r="F87" s="198" t="s">
        <v>133</v>
      </c>
      <c r="G87" s="199" t="s">
        <v>120</v>
      </c>
      <c r="H87" s="200"/>
      <c r="I87" s="201"/>
      <c r="J87" s="201"/>
      <c r="K87" s="202">
        <f>ROUND(P87*H87,2)</f>
        <v>0</v>
      </c>
      <c r="L87" s="198" t="s">
        <v>121</v>
      </c>
      <c r="M87" s="41"/>
      <c r="N87" s="203" t="s">
        <v>20</v>
      </c>
      <c r="O87" s="204" t="s">
        <v>42</v>
      </c>
      <c r="P87" s="205">
        <f>I87+J87</f>
        <v>0</v>
      </c>
      <c r="Q87" s="205">
        <f>ROUND(I87*H87,2)</f>
        <v>0</v>
      </c>
      <c r="R87" s="205">
        <f>ROUND(J87*H87,2)</f>
        <v>0</v>
      </c>
      <c r="S87" s="81"/>
      <c r="T87" s="206">
        <f>S87*H87</f>
        <v>0</v>
      </c>
      <c r="U87" s="206">
        <v>0</v>
      </c>
      <c r="V87" s="206">
        <f>U87*H87</f>
        <v>0</v>
      </c>
      <c r="W87" s="206">
        <v>0</v>
      </c>
      <c r="X87" s="207">
        <f>W87*H87</f>
        <v>0</v>
      </c>
      <c r="Y87" s="35"/>
      <c r="Z87" s="35"/>
      <c r="AA87" s="35"/>
      <c r="AB87" s="35"/>
      <c r="AC87" s="35"/>
      <c r="AD87" s="35"/>
      <c r="AE87" s="35"/>
      <c r="AR87" s="208" t="s">
        <v>122</v>
      </c>
      <c r="AT87" s="208" t="s">
        <v>117</v>
      </c>
      <c r="AU87" s="208" t="s">
        <v>78</v>
      </c>
      <c r="AY87" s="14" t="s">
        <v>116</v>
      </c>
      <c r="BE87" s="209">
        <f>IF(O87="základní",K87,0)</f>
        <v>0</v>
      </c>
      <c r="BF87" s="209">
        <f>IF(O87="snížená",K87,0)</f>
        <v>0</v>
      </c>
      <c r="BG87" s="209">
        <f>IF(O87="zákl. přenesená",K87,0)</f>
        <v>0</v>
      </c>
      <c r="BH87" s="209">
        <f>IF(O87="sníž. přenesená",K87,0)</f>
        <v>0</v>
      </c>
      <c r="BI87" s="209">
        <f>IF(O87="nulová",K87,0)</f>
        <v>0</v>
      </c>
      <c r="BJ87" s="14" t="s">
        <v>78</v>
      </c>
      <c r="BK87" s="209">
        <f>ROUND(P87*H87,2)</f>
        <v>0</v>
      </c>
      <c r="BL87" s="14" t="s">
        <v>122</v>
      </c>
      <c r="BM87" s="208" t="s">
        <v>134</v>
      </c>
    </row>
    <row r="88" s="2" customFormat="1" ht="78" customHeight="1">
      <c r="A88" s="35"/>
      <c r="B88" s="36"/>
      <c r="C88" s="196" t="s">
        <v>115</v>
      </c>
      <c r="D88" s="196" t="s">
        <v>117</v>
      </c>
      <c r="E88" s="197" t="s">
        <v>135</v>
      </c>
      <c r="F88" s="198" t="s">
        <v>136</v>
      </c>
      <c r="G88" s="199" t="s">
        <v>120</v>
      </c>
      <c r="H88" s="200"/>
      <c r="I88" s="201"/>
      <c r="J88" s="201"/>
      <c r="K88" s="202">
        <f>ROUND(P88*H88,2)</f>
        <v>0</v>
      </c>
      <c r="L88" s="198" t="s">
        <v>121</v>
      </c>
      <c r="M88" s="41"/>
      <c r="N88" s="203" t="s">
        <v>20</v>
      </c>
      <c r="O88" s="204" t="s">
        <v>42</v>
      </c>
      <c r="P88" s="205">
        <f>I88+J88</f>
        <v>0</v>
      </c>
      <c r="Q88" s="205">
        <f>ROUND(I88*H88,2)</f>
        <v>0</v>
      </c>
      <c r="R88" s="205">
        <f>ROUND(J88*H88,2)</f>
        <v>0</v>
      </c>
      <c r="S88" s="81"/>
      <c r="T88" s="206">
        <f>S88*H88</f>
        <v>0</v>
      </c>
      <c r="U88" s="206">
        <v>0</v>
      </c>
      <c r="V88" s="206">
        <f>U88*H88</f>
        <v>0</v>
      </c>
      <c r="W88" s="206">
        <v>0</v>
      </c>
      <c r="X88" s="207">
        <f>W88*H88</f>
        <v>0</v>
      </c>
      <c r="Y88" s="35"/>
      <c r="Z88" s="35"/>
      <c r="AA88" s="35"/>
      <c r="AB88" s="35"/>
      <c r="AC88" s="35"/>
      <c r="AD88" s="35"/>
      <c r="AE88" s="35"/>
      <c r="AR88" s="208" t="s">
        <v>122</v>
      </c>
      <c r="AT88" s="208" t="s">
        <v>117</v>
      </c>
      <c r="AU88" s="208" t="s">
        <v>78</v>
      </c>
      <c r="AY88" s="14" t="s">
        <v>116</v>
      </c>
      <c r="BE88" s="209">
        <f>IF(O88="základní",K88,0)</f>
        <v>0</v>
      </c>
      <c r="BF88" s="209">
        <f>IF(O88="snížená",K88,0)</f>
        <v>0</v>
      </c>
      <c r="BG88" s="209">
        <f>IF(O88="zákl. přenesená",K88,0)</f>
        <v>0</v>
      </c>
      <c r="BH88" s="209">
        <f>IF(O88="sníž. přenesená",K88,0)</f>
        <v>0</v>
      </c>
      <c r="BI88" s="209">
        <f>IF(O88="nulová",K88,0)</f>
        <v>0</v>
      </c>
      <c r="BJ88" s="14" t="s">
        <v>78</v>
      </c>
      <c r="BK88" s="209">
        <f>ROUND(P88*H88,2)</f>
        <v>0</v>
      </c>
      <c r="BL88" s="14" t="s">
        <v>122</v>
      </c>
      <c r="BM88" s="208" t="s">
        <v>137</v>
      </c>
    </row>
    <row r="89" s="2" customFormat="1" ht="33" customHeight="1">
      <c r="A89" s="35"/>
      <c r="B89" s="36"/>
      <c r="C89" s="196" t="s">
        <v>138</v>
      </c>
      <c r="D89" s="196" t="s">
        <v>117</v>
      </c>
      <c r="E89" s="197" t="s">
        <v>139</v>
      </c>
      <c r="F89" s="198" t="s">
        <v>140</v>
      </c>
      <c r="G89" s="199" t="s">
        <v>120</v>
      </c>
      <c r="H89" s="200"/>
      <c r="I89" s="201"/>
      <c r="J89" s="201"/>
      <c r="K89" s="202">
        <f>ROUND(P89*H89,2)</f>
        <v>0</v>
      </c>
      <c r="L89" s="198" t="s">
        <v>121</v>
      </c>
      <c r="M89" s="41"/>
      <c r="N89" s="203" t="s">
        <v>20</v>
      </c>
      <c r="O89" s="204" t="s">
        <v>42</v>
      </c>
      <c r="P89" s="205">
        <f>I89+J89</f>
        <v>0</v>
      </c>
      <c r="Q89" s="205">
        <f>ROUND(I89*H89,2)</f>
        <v>0</v>
      </c>
      <c r="R89" s="205">
        <f>ROUND(J89*H89,2)</f>
        <v>0</v>
      </c>
      <c r="S89" s="81"/>
      <c r="T89" s="206">
        <f>S89*H89</f>
        <v>0</v>
      </c>
      <c r="U89" s="206">
        <v>0</v>
      </c>
      <c r="V89" s="206">
        <f>U89*H89</f>
        <v>0</v>
      </c>
      <c r="W89" s="206">
        <v>0</v>
      </c>
      <c r="X89" s="207">
        <f>W89*H89</f>
        <v>0</v>
      </c>
      <c r="Y89" s="35"/>
      <c r="Z89" s="35"/>
      <c r="AA89" s="35"/>
      <c r="AB89" s="35"/>
      <c r="AC89" s="35"/>
      <c r="AD89" s="35"/>
      <c r="AE89" s="35"/>
      <c r="AR89" s="208" t="s">
        <v>122</v>
      </c>
      <c r="AT89" s="208" t="s">
        <v>117</v>
      </c>
      <c r="AU89" s="208" t="s">
        <v>78</v>
      </c>
      <c r="AY89" s="14" t="s">
        <v>116</v>
      </c>
      <c r="BE89" s="209">
        <f>IF(O89="základní",K89,0)</f>
        <v>0</v>
      </c>
      <c r="BF89" s="209">
        <f>IF(O89="snížená",K89,0)</f>
        <v>0</v>
      </c>
      <c r="BG89" s="209">
        <f>IF(O89="zákl. přenesená",K89,0)</f>
        <v>0</v>
      </c>
      <c r="BH89" s="209">
        <f>IF(O89="sníž. přenesená",K89,0)</f>
        <v>0</v>
      </c>
      <c r="BI89" s="209">
        <f>IF(O89="nulová",K89,0)</f>
        <v>0</v>
      </c>
      <c r="BJ89" s="14" t="s">
        <v>78</v>
      </c>
      <c r="BK89" s="209">
        <f>ROUND(P89*H89,2)</f>
        <v>0</v>
      </c>
      <c r="BL89" s="14" t="s">
        <v>122</v>
      </c>
      <c r="BM89" s="208" t="s">
        <v>141</v>
      </c>
    </row>
    <row r="90" s="2" customFormat="1" ht="24.15" customHeight="1">
      <c r="A90" s="35"/>
      <c r="B90" s="36"/>
      <c r="C90" s="196" t="s">
        <v>142</v>
      </c>
      <c r="D90" s="196" t="s">
        <v>117</v>
      </c>
      <c r="E90" s="197" t="s">
        <v>143</v>
      </c>
      <c r="F90" s="198" t="s">
        <v>144</v>
      </c>
      <c r="G90" s="199" t="s">
        <v>120</v>
      </c>
      <c r="H90" s="200"/>
      <c r="I90" s="201"/>
      <c r="J90" s="201"/>
      <c r="K90" s="202">
        <f>ROUND(P90*H90,2)</f>
        <v>0</v>
      </c>
      <c r="L90" s="198" t="s">
        <v>121</v>
      </c>
      <c r="M90" s="41"/>
      <c r="N90" s="203" t="s">
        <v>20</v>
      </c>
      <c r="O90" s="204" t="s">
        <v>42</v>
      </c>
      <c r="P90" s="205">
        <f>I90+J90</f>
        <v>0</v>
      </c>
      <c r="Q90" s="205">
        <f>ROUND(I90*H90,2)</f>
        <v>0</v>
      </c>
      <c r="R90" s="205">
        <f>ROUND(J90*H90,2)</f>
        <v>0</v>
      </c>
      <c r="S90" s="81"/>
      <c r="T90" s="206">
        <f>S90*H90</f>
        <v>0</v>
      </c>
      <c r="U90" s="206">
        <v>0</v>
      </c>
      <c r="V90" s="206">
        <f>U90*H90</f>
        <v>0</v>
      </c>
      <c r="W90" s="206">
        <v>0</v>
      </c>
      <c r="X90" s="207">
        <f>W90*H90</f>
        <v>0</v>
      </c>
      <c r="Y90" s="35"/>
      <c r="Z90" s="35"/>
      <c r="AA90" s="35"/>
      <c r="AB90" s="35"/>
      <c r="AC90" s="35"/>
      <c r="AD90" s="35"/>
      <c r="AE90" s="35"/>
      <c r="AR90" s="208" t="s">
        <v>122</v>
      </c>
      <c r="AT90" s="208" t="s">
        <v>117</v>
      </c>
      <c r="AU90" s="208" t="s">
        <v>78</v>
      </c>
      <c r="AY90" s="14" t="s">
        <v>116</v>
      </c>
      <c r="BE90" s="209">
        <f>IF(O90="základní",K90,0)</f>
        <v>0</v>
      </c>
      <c r="BF90" s="209">
        <f>IF(O90="snížená",K90,0)</f>
        <v>0</v>
      </c>
      <c r="BG90" s="209">
        <f>IF(O90="zákl. přenesená",K90,0)</f>
        <v>0</v>
      </c>
      <c r="BH90" s="209">
        <f>IF(O90="sníž. přenesená",K90,0)</f>
        <v>0</v>
      </c>
      <c r="BI90" s="209">
        <f>IF(O90="nulová",K90,0)</f>
        <v>0</v>
      </c>
      <c r="BJ90" s="14" t="s">
        <v>78</v>
      </c>
      <c r="BK90" s="209">
        <f>ROUND(P90*H90,2)</f>
        <v>0</v>
      </c>
      <c r="BL90" s="14" t="s">
        <v>122</v>
      </c>
      <c r="BM90" s="208" t="s">
        <v>145</v>
      </c>
    </row>
    <row r="91" s="2" customFormat="1" ht="24.15" customHeight="1">
      <c r="A91" s="35"/>
      <c r="B91" s="36"/>
      <c r="C91" s="196" t="s">
        <v>146</v>
      </c>
      <c r="D91" s="196" t="s">
        <v>117</v>
      </c>
      <c r="E91" s="197" t="s">
        <v>147</v>
      </c>
      <c r="F91" s="198" t="s">
        <v>148</v>
      </c>
      <c r="G91" s="199" t="s">
        <v>120</v>
      </c>
      <c r="H91" s="200"/>
      <c r="I91" s="201"/>
      <c r="J91" s="201"/>
      <c r="K91" s="202">
        <f>ROUND(P91*H91,2)</f>
        <v>0</v>
      </c>
      <c r="L91" s="198" t="s">
        <v>121</v>
      </c>
      <c r="M91" s="41"/>
      <c r="N91" s="203" t="s">
        <v>20</v>
      </c>
      <c r="O91" s="204" t="s">
        <v>42</v>
      </c>
      <c r="P91" s="205">
        <f>I91+J91</f>
        <v>0</v>
      </c>
      <c r="Q91" s="205">
        <f>ROUND(I91*H91,2)</f>
        <v>0</v>
      </c>
      <c r="R91" s="205">
        <f>ROUND(J91*H91,2)</f>
        <v>0</v>
      </c>
      <c r="S91" s="81"/>
      <c r="T91" s="206">
        <f>S91*H91</f>
        <v>0</v>
      </c>
      <c r="U91" s="206">
        <v>0</v>
      </c>
      <c r="V91" s="206">
        <f>U91*H91</f>
        <v>0</v>
      </c>
      <c r="W91" s="206">
        <v>0</v>
      </c>
      <c r="X91" s="207">
        <f>W91*H91</f>
        <v>0</v>
      </c>
      <c r="Y91" s="35"/>
      <c r="Z91" s="35"/>
      <c r="AA91" s="35"/>
      <c r="AB91" s="35"/>
      <c r="AC91" s="35"/>
      <c r="AD91" s="35"/>
      <c r="AE91" s="35"/>
      <c r="AR91" s="208" t="s">
        <v>122</v>
      </c>
      <c r="AT91" s="208" t="s">
        <v>117</v>
      </c>
      <c r="AU91" s="208" t="s">
        <v>78</v>
      </c>
      <c r="AY91" s="14" t="s">
        <v>116</v>
      </c>
      <c r="BE91" s="209">
        <f>IF(O91="základní",K91,0)</f>
        <v>0</v>
      </c>
      <c r="BF91" s="209">
        <f>IF(O91="snížená",K91,0)</f>
        <v>0</v>
      </c>
      <c r="BG91" s="209">
        <f>IF(O91="zákl. přenesená",K91,0)</f>
        <v>0</v>
      </c>
      <c r="BH91" s="209">
        <f>IF(O91="sníž. přenesená",K91,0)</f>
        <v>0</v>
      </c>
      <c r="BI91" s="209">
        <f>IF(O91="nulová",K91,0)</f>
        <v>0</v>
      </c>
      <c r="BJ91" s="14" t="s">
        <v>78</v>
      </c>
      <c r="BK91" s="209">
        <f>ROUND(P91*H91,2)</f>
        <v>0</v>
      </c>
      <c r="BL91" s="14" t="s">
        <v>122</v>
      </c>
      <c r="BM91" s="208" t="s">
        <v>149</v>
      </c>
    </row>
    <row r="92" s="2" customFormat="1">
      <c r="A92" s="35"/>
      <c r="B92" s="36"/>
      <c r="C92" s="196" t="s">
        <v>150</v>
      </c>
      <c r="D92" s="196" t="s">
        <v>117</v>
      </c>
      <c r="E92" s="197" t="s">
        <v>151</v>
      </c>
      <c r="F92" s="198" t="s">
        <v>152</v>
      </c>
      <c r="G92" s="199" t="s">
        <v>120</v>
      </c>
      <c r="H92" s="200"/>
      <c r="I92" s="201"/>
      <c r="J92" s="201"/>
      <c r="K92" s="202">
        <f>ROUND(P92*H92,2)</f>
        <v>0</v>
      </c>
      <c r="L92" s="198" t="s">
        <v>121</v>
      </c>
      <c r="M92" s="41"/>
      <c r="N92" s="203" t="s">
        <v>20</v>
      </c>
      <c r="O92" s="204" t="s">
        <v>42</v>
      </c>
      <c r="P92" s="205">
        <f>I92+J92</f>
        <v>0</v>
      </c>
      <c r="Q92" s="205">
        <f>ROUND(I92*H92,2)</f>
        <v>0</v>
      </c>
      <c r="R92" s="205">
        <f>ROUND(J92*H92,2)</f>
        <v>0</v>
      </c>
      <c r="S92" s="81"/>
      <c r="T92" s="206">
        <f>S92*H92</f>
        <v>0</v>
      </c>
      <c r="U92" s="206">
        <v>0</v>
      </c>
      <c r="V92" s="206">
        <f>U92*H92</f>
        <v>0</v>
      </c>
      <c r="W92" s="206">
        <v>0</v>
      </c>
      <c r="X92" s="207">
        <f>W92*H92</f>
        <v>0</v>
      </c>
      <c r="Y92" s="35"/>
      <c r="Z92" s="35"/>
      <c r="AA92" s="35"/>
      <c r="AB92" s="35"/>
      <c r="AC92" s="35"/>
      <c r="AD92" s="35"/>
      <c r="AE92" s="35"/>
      <c r="AR92" s="208" t="s">
        <v>122</v>
      </c>
      <c r="AT92" s="208" t="s">
        <v>117</v>
      </c>
      <c r="AU92" s="208" t="s">
        <v>78</v>
      </c>
      <c r="AY92" s="14" t="s">
        <v>116</v>
      </c>
      <c r="BE92" s="209">
        <f>IF(O92="základní",K92,0)</f>
        <v>0</v>
      </c>
      <c r="BF92" s="209">
        <f>IF(O92="snížená",K92,0)</f>
        <v>0</v>
      </c>
      <c r="BG92" s="209">
        <f>IF(O92="zákl. přenesená",K92,0)</f>
        <v>0</v>
      </c>
      <c r="BH92" s="209">
        <f>IF(O92="sníž. přenesená",K92,0)</f>
        <v>0</v>
      </c>
      <c r="BI92" s="209">
        <f>IF(O92="nulová",K92,0)</f>
        <v>0</v>
      </c>
      <c r="BJ92" s="14" t="s">
        <v>78</v>
      </c>
      <c r="BK92" s="209">
        <f>ROUND(P92*H92,2)</f>
        <v>0</v>
      </c>
      <c r="BL92" s="14" t="s">
        <v>122</v>
      </c>
      <c r="BM92" s="208" t="s">
        <v>153</v>
      </c>
    </row>
    <row r="93" s="2" customFormat="1" ht="44.25" customHeight="1">
      <c r="A93" s="35"/>
      <c r="B93" s="36"/>
      <c r="C93" s="196" t="s">
        <v>154</v>
      </c>
      <c r="D93" s="196" t="s">
        <v>117</v>
      </c>
      <c r="E93" s="197" t="s">
        <v>155</v>
      </c>
      <c r="F93" s="198" t="s">
        <v>156</v>
      </c>
      <c r="G93" s="199" t="s">
        <v>120</v>
      </c>
      <c r="H93" s="200"/>
      <c r="I93" s="201"/>
      <c r="J93" s="201"/>
      <c r="K93" s="202">
        <f>ROUND(P93*H93,2)</f>
        <v>0</v>
      </c>
      <c r="L93" s="198" t="s">
        <v>121</v>
      </c>
      <c r="M93" s="41"/>
      <c r="N93" s="211" t="s">
        <v>20</v>
      </c>
      <c r="O93" s="212" t="s">
        <v>42</v>
      </c>
      <c r="P93" s="213">
        <f>I93+J93</f>
        <v>0</v>
      </c>
      <c r="Q93" s="213">
        <f>ROUND(I93*H93,2)</f>
        <v>0</v>
      </c>
      <c r="R93" s="213">
        <f>ROUND(J93*H93,2)</f>
        <v>0</v>
      </c>
      <c r="S93" s="214"/>
      <c r="T93" s="215">
        <f>S93*H93</f>
        <v>0</v>
      </c>
      <c r="U93" s="215">
        <v>0</v>
      </c>
      <c r="V93" s="215">
        <f>U93*H93</f>
        <v>0</v>
      </c>
      <c r="W93" s="215">
        <v>0</v>
      </c>
      <c r="X93" s="216">
        <f>W93*H93</f>
        <v>0</v>
      </c>
      <c r="Y93" s="35"/>
      <c r="Z93" s="35"/>
      <c r="AA93" s="35"/>
      <c r="AB93" s="35"/>
      <c r="AC93" s="35"/>
      <c r="AD93" s="35"/>
      <c r="AE93" s="35"/>
      <c r="AR93" s="208" t="s">
        <v>122</v>
      </c>
      <c r="AT93" s="208" t="s">
        <v>117</v>
      </c>
      <c r="AU93" s="208" t="s">
        <v>78</v>
      </c>
      <c r="AY93" s="14" t="s">
        <v>116</v>
      </c>
      <c r="BE93" s="209">
        <f>IF(O93="základní",K93,0)</f>
        <v>0</v>
      </c>
      <c r="BF93" s="209">
        <f>IF(O93="snížená",K93,0)</f>
        <v>0</v>
      </c>
      <c r="BG93" s="209">
        <f>IF(O93="zákl. přenesená",K93,0)</f>
        <v>0</v>
      </c>
      <c r="BH93" s="209">
        <f>IF(O93="sníž. přenesená",K93,0)</f>
        <v>0</v>
      </c>
      <c r="BI93" s="209">
        <f>IF(O93="nulová",K93,0)</f>
        <v>0</v>
      </c>
      <c r="BJ93" s="14" t="s">
        <v>78</v>
      </c>
      <c r="BK93" s="209">
        <f>ROUND(P93*H93,2)</f>
        <v>0</v>
      </c>
      <c r="BL93" s="14" t="s">
        <v>122</v>
      </c>
      <c r="BM93" s="208" t="s">
        <v>157</v>
      </c>
    </row>
    <row r="94" s="2" customFormat="1" ht="6.96" customHeight="1">
      <c r="A94" s="35"/>
      <c r="B94" s="56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41"/>
      <c r="N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</sheetData>
  <sheetProtection sheet="1" autoFilter="0" formatColumns="0" formatRows="0" objects="1" scenarios="1" spinCount="100000" saltValue="FEj6v355QvaN2e5JwUDN3AwGItX7M+GmRTlX8EcB4rL36Rbr7fHp4JrEFsweBxzdCO9v03FRxJ3tNQsU0JyEmw==" hashValue="jZYHYVyHWu0xM8Dmx9iGTU9f3Cyd07kvij+95YID5QE5q1r1PmnLTFXjd0QWfQ40JP7UU1mE5IA166EsQzJUAw==" algorithmName="SHA-512" password="CC35"/>
  <autoFilter ref="C81:L93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7"/>
      <c r="AT3" s="14" t="s">
        <v>82</v>
      </c>
    </row>
    <row r="4" s="1" customFormat="1" ht="24.96" customHeight="1">
      <c r="B4" s="17"/>
      <c r="D4" s="128" t="s">
        <v>85</v>
      </c>
      <c r="M4" s="17"/>
      <c r="N4" s="129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0" t="s">
        <v>17</v>
      </c>
      <c r="M6" s="17"/>
    </row>
    <row r="7" s="1" customFormat="1" ht="26.25" customHeight="1">
      <c r="B7" s="17"/>
      <c r="E7" s="131" t="str">
        <f>'Rekapitulace stavby'!K6</f>
        <v>Oprava TV v úseku Lysá nad Labem (mimo) – Stará Boleslav (mimo) - vypracování projektové dokumentace</v>
      </c>
      <c r="F7" s="130"/>
      <c r="G7" s="130"/>
      <c r="H7" s="130"/>
      <c r="M7" s="17"/>
    </row>
    <row r="8" s="2" customFormat="1" ht="12" customHeight="1">
      <c r="A8" s="35"/>
      <c r="B8" s="41"/>
      <c r="C8" s="35"/>
      <c r="D8" s="130" t="s">
        <v>86</v>
      </c>
      <c r="E8" s="35"/>
      <c r="F8" s="35"/>
      <c r="G8" s="35"/>
      <c r="H8" s="35"/>
      <c r="I8" s="35"/>
      <c r="J8" s="35"/>
      <c r="K8" s="35"/>
      <c r="L8" s="35"/>
      <c r="M8" s="13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3" t="s">
        <v>158</v>
      </c>
      <c r="F9" s="35"/>
      <c r="G9" s="35"/>
      <c r="H9" s="35"/>
      <c r="I9" s="35"/>
      <c r="J9" s="35"/>
      <c r="K9" s="35"/>
      <c r="L9" s="35"/>
      <c r="M9" s="13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3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0" t="s">
        <v>19</v>
      </c>
      <c r="E11" s="35"/>
      <c r="F11" s="134" t="s">
        <v>20</v>
      </c>
      <c r="G11" s="35"/>
      <c r="H11" s="35"/>
      <c r="I11" s="130" t="s">
        <v>21</v>
      </c>
      <c r="J11" s="134" t="s">
        <v>20</v>
      </c>
      <c r="K11" s="35"/>
      <c r="L11" s="35"/>
      <c r="M11" s="13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0" t="s">
        <v>22</v>
      </c>
      <c r="E12" s="35"/>
      <c r="F12" s="134" t="s">
        <v>23</v>
      </c>
      <c r="G12" s="35"/>
      <c r="H12" s="35"/>
      <c r="I12" s="130" t="s">
        <v>24</v>
      </c>
      <c r="J12" s="135" t="str">
        <f>'Rekapitulace stavby'!AN8</f>
        <v>9. 3. 2023</v>
      </c>
      <c r="K12" s="35"/>
      <c r="L12" s="35"/>
      <c r="M12" s="13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3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0" t="s">
        <v>26</v>
      </c>
      <c r="E14" s="35"/>
      <c r="F14" s="35"/>
      <c r="G14" s="35"/>
      <c r="H14" s="35"/>
      <c r="I14" s="130" t="s">
        <v>27</v>
      </c>
      <c r="J14" s="134" t="s">
        <v>20</v>
      </c>
      <c r="K14" s="35"/>
      <c r="L14" s="35"/>
      <c r="M14" s="13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4" t="s">
        <v>28</v>
      </c>
      <c r="F15" s="35"/>
      <c r="G15" s="35"/>
      <c r="H15" s="35"/>
      <c r="I15" s="130" t="s">
        <v>29</v>
      </c>
      <c r="J15" s="134" t="s">
        <v>20</v>
      </c>
      <c r="K15" s="35"/>
      <c r="L15" s="35"/>
      <c r="M15" s="13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13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0" t="s">
        <v>30</v>
      </c>
      <c r="E17" s="35"/>
      <c r="F17" s="35"/>
      <c r="G17" s="35"/>
      <c r="H17" s="35"/>
      <c r="I17" s="130" t="s">
        <v>27</v>
      </c>
      <c r="J17" s="30" t="str">
        <f>'Rekapitulace stavby'!AN13</f>
        <v>Vyplň údaj</v>
      </c>
      <c r="K17" s="35"/>
      <c r="L17" s="35"/>
      <c r="M17" s="13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4"/>
      <c r="G18" s="134"/>
      <c r="H18" s="134"/>
      <c r="I18" s="130" t="s">
        <v>29</v>
      </c>
      <c r="J18" s="30" t="str">
        <f>'Rekapitulace stavby'!AN14</f>
        <v>Vyplň údaj</v>
      </c>
      <c r="K18" s="35"/>
      <c r="L18" s="35"/>
      <c r="M18" s="13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3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0" t="s">
        <v>32</v>
      </c>
      <c r="E20" s="35"/>
      <c r="F20" s="35"/>
      <c r="G20" s="35"/>
      <c r="H20" s="35"/>
      <c r="I20" s="130" t="s">
        <v>27</v>
      </c>
      <c r="J20" s="134" t="s">
        <v>20</v>
      </c>
      <c r="K20" s="35"/>
      <c r="L20" s="35"/>
      <c r="M20" s="13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4" t="s">
        <v>33</v>
      </c>
      <c r="F21" s="35"/>
      <c r="G21" s="35"/>
      <c r="H21" s="35"/>
      <c r="I21" s="130" t="s">
        <v>29</v>
      </c>
      <c r="J21" s="134" t="s">
        <v>20</v>
      </c>
      <c r="K21" s="35"/>
      <c r="L21" s="35"/>
      <c r="M21" s="13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3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0" t="s">
        <v>34</v>
      </c>
      <c r="E23" s="35"/>
      <c r="F23" s="35"/>
      <c r="G23" s="35"/>
      <c r="H23" s="35"/>
      <c r="I23" s="130" t="s">
        <v>27</v>
      </c>
      <c r="J23" s="134" t="s">
        <v>20</v>
      </c>
      <c r="K23" s="35"/>
      <c r="L23" s="35"/>
      <c r="M23" s="13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4" t="s">
        <v>33</v>
      </c>
      <c r="F24" s="35"/>
      <c r="G24" s="35"/>
      <c r="H24" s="35"/>
      <c r="I24" s="130" t="s">
        <v>29</v>
      </c>
      <c r="J24" s="134" t="s">
        <v>20</v>
      </c>
      <c r="K24" s="35"/>
      <c r="L24" s="35"/>
      <c r="M24" s="13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3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0" t="s">
        <v>35</v>
      </c>
      <c r="E26" s="35"/>
      <c r="F26" s="35"/>
      <c r="G26" s="35"/>
      <c r="H26" s="35"/>
      <c r="I26" s="35"/>
      <c r="J26" s="35"/>
      <c r="K26" s="35"/>
      <c r="L26" s="35"/>
      <c r="M26" s="13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6"/>
      <c r="B27" s="137"/>
      <c r="C27" s="136"/>
      <c r="D27" s="136"/>
      <c r="E27" s="138" t="s">
        <v>36</v>
      </c>
      <c r="F27" s="138"/>
      <c r="G27" s="138"/>
      <c r="H27" s="138"/>
      <c r="I27" s="136"/>
      <c r="J27" s="136"/>
      <c r="K27" s="136"/>
      <c r="L27" s="136"/>
      <c r="M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3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140"/>
      <c r="M29" s="13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30" t="s">
        <v>88</v>
      </c>
      <c r="F30" s="35"/>
      <c r="G30" s="35"/>
      <c r="H30" s="35"/>
      <c r="I30" s="35"/>
      <c r="J30" s="35"/>
      <c r="K30" s="141">
        <f>I61</f>
        <v>0</v>
      </c>
      <c r="L30" s="35"/>
      <c r="M30" s="13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30" t="s">
        <v>89</v>
      </c>
      <c r="F31" s="35"/>
      <c r="G31" s="35"/>
      <c r="H31" s="35"/>
      <c r="I31" s="35"/>
      <c r="J31" s="35"/>
      <c r="K31" s="141">
        <f>J61</f>
        <v>0</v>
      </c>
      <c r="L31" s="35"/>
      <c r="M31" s="13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2" t="s">
        <v>37</v>
      </c>
      <c r="E32" s="35"/>
      <c r="F32" s="35"/>
      <c r="G32" s="35"/>
      <c r="H32" s="35"/>
      <c r="I32" s="35"/>
      <c r="J32" s="35"/>
      <c r="K32" s="143">
        <f>ROUND(K83, 2)</f>
        <v>0</v>
      </c>
      <c r="L32" s="35"/>
      <c r="M32" s="13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0"/>
      <c r="E33" s="140"/>
      <c r="F33" s="140"/>
      <c r="G33" s="140"/>
      <c r="H33" s="140"/>
      <c r="I33" s="140"/>
      <c r="J33" s="140"/>
      <c r="K33" s="140"/>
      <c r="L33" s="140"/>
      <c r="M33" s="13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44" t="s">
        <v>39</v>
      </c>
      <c r="G34" s="35"/>
      <c r="H34" s="35"/>
      <c r="I34" s="144" t="s">
        <v>38</v>
      </c>
      <c r="J34" s="35"/>
      <c r="K34" s="144" t="s">
        <v>40</v>
      </c>
      <c r="L34" s="35"/>
      <c r="M34" s="13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45" t="s">
        <v>41</v>
      </c>
      <c r="E35" s="130" t="s">
        <v>42</v>
      </c>
      <c r="F35" s="141">
        <f>ROUND((SUM(BE83:BE87)),  2)</f>
        <v>0</v>
      </c>
      <c r="G35" s="35"/>
      <c r="H35" s="35"/>
      <c r="I35" s="146">
        <v>0.20999999999999999</v>
      </c>
      <c r="J35" s="35"/>
      <c r="K35" s="141">
        <f>ROUND(((SUM(BE83:BE87))*I35),  2)</f>
        <v>0</v>
      </c>
      <c r="L35" s="35"/>
      <c r="M35" s="13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0" t="s">
        <v>43</v>
      </c>
      <c r="F36" s="141">
        <f>ROUND((SUM(BF83:BF87)),  2)</f>
        <v>0</v>
      </c>
      <c r="G36" s="35"/>
      <c r="H36" s="35"/>
      <c r="I36" s="146">
        <v>0.14999999999999999</v>
      </c>
      <c r="J36" s="35"/>
      <c r="K36" s="141">
        <f>ROUND(((SUM(BF83:BF87))*I36),  2)</f>
        <v>0</v>
      </c>
      <c r="L36" s="35"/>
      <c r="M36" s="13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0" t="s">
        <v>44</v>
      </c>
      <c r="F37" s="141">
        <f>ROUND((SUM(BG83:BG87)),  2)</f>
        <v>0</v>
      </c>
      <c r="G37" s="35"/>
      <c r="H37" s="35"/>
      <c r="I37" s="146">
        <v>0.20999999999999999</v>
      </c>
      <c r="J37" s="35"/>
      <c r="K37" s="141">
        <f>0</f>
        <v>0</v>
      </c>
      <c r="L37" s="35"/>
      <c r="M37" s="13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0" t="s">
        <v>45</v>
      </c>
      <c r="F38" s="141">
        <f>ROUND((SUM(BH83:BH87)),  2)</f>
        <v>0</v>
      </c>
      <c r="G38" s="35"/>
      <c r="H38" s="35"/>
      <c r="I38" s="146">
        <v>0.14999999999999999</v>
      </c>
      <c r="J38" s="35"/>
      <c r="K38" s="141">
        <f>0</f>
        <v>0</v>
      </c>
      <c r="L38" s="35"/>
      <c r="M38" s="13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0" t="s">
        <v>46</v>
      </c>
      <c r="F39" s="141">
        <f>ROUND((SUM(BI83:BI87)),  2)</f>
        <v>0</v>
      </c>
      <c r="G39" s="35"/>
      <c r="H39" s="35"/>
      <c r="I39" s="146">
        <v>0</v>
      </c>
      <c r="J39" s="35"/>
      <c r="K39" s="141">
        <f>0</f>
        <v>0</v>
      </c>
      <c r="L39" s="35"/>
      <c r="M39" s="13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3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47"/>
      <c r="D41" s="148" t="s">
        <v>47</v>
      </c>
      <c r="E41" s="149"/>
      <c r="F41" s="149"/>
      <c r="G41" s="150" t="s">
        <v>48</v>
      </c>
      <c r="H41" s="151" t="s">
        <v>49</v>
      </c>
      <c r="I41" s="149"/>
      <c r="J41" s="149"/>
      <c r="K41" s="152">
        <f>SUM(K32:K39)</f>
        <v>0</v>
      </c>
      <c r="L41" s="153"/>
      <c r="M41" s="13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55"/>
      <c r="M42" s="13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hidden="1" s="2" customFormat="1" ht="6.96" customHeight="1">
      <c r="A46" s="35"/>
      <c r="B46" s="156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32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90</v>
      </c>
      <c r="D47" s="37"/>
      <c r="E47" s="37"/>
      <c r="F47" s="37"/>
      <c r="G47" s="37"/>
      <c r="H47" s="37"/>
      <c r="I47" s="37"/>
      <c r="J47" s="37"/>
      <c r="K47" s="37"/>
      <c r="L47" s="37"/>
      <c r="M47" s="132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32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17</v>
      </c>
      <c r="D49" s="37"/>
      <c r="E49" s="37"/>
      <c r="F49" s="37"/>
      <c r="G49" s="37"/>
      <c r="H49" s="37"/>
      <c r="I49" s="37"/>
      <c r="J49" s="37"/>
      <c r="K49" s="37"/>
      <c r="L49" s="37"/>
      <c r="M49" s="132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26.25" customHeight="1">
      <c r="A50" s="35"/>
      <c r="B50" s="36"/>
      <c r="C50" s="37"/>
      <c r="D50" s="37"/>
      <c r="E50" s="158" t="str">
        <f>E7</f>
        <v>Oprava TV v úseku Lysá nad Labem (mimo) – Stará Boleslav (mimo) - vypracování projektové dokumentace</v>
      </c>
      <c r="F50" s="29"/>
      <c r="G50" s="29"/>
      <c r="H50" s="29"/>
      <c r="I50" s="37"/>
      <c r="J50" s="37"/>
      <c r="K50" s="37"/>
      <c r="L50" s="37"/>
      <c r="M50" s="132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86</v>
      </c>
      <c r="D51" s="37"/>
      <c r="E51" s="37"/>
      <c r="F51" s="37"/>
      <c r="G51" s="37"/>
      <c r="H51" s="37"/>
      <c r="I51" s="37"/>
      <c r="J51" s="37"/>
      <c r="K51" s="37"/>
      <c r="L51" s="37"/>
      <c r="M51" s="132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66" t="str">
        <f>E9</f>
        <v>2 - VRN</v>
      </c>
      <c r="F52" s="37"/>
      <c r="G52" s="37"/>
      <c r="H52" s="37"/>
      <c r="I52" s="37"/>
      <c r="J52" s="37"/>
      <c r="K52" s="37"/>
      <c r="L52" s="37"/>
      <c r="M52" s="132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32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2" customHeight="1">
      <c r="A54" s="35"/>
      <c r="B54" s="36"/>
      <c r="C54" s="29" t="s">
        <v>22</v>
      </c>
      <c r="D54" s="37"/>
      <c r="E54" s="37"/>
      <c r="F54" s="24" t="str">
        <f>F12</f>
        <v xml:space="preserve"> </v>
      </c>
      <c r="G54" s="37"/>
      <c r="H54" s="37"/>
      <c r="I54" s="29" t="s">
        <v>24</v>
      </c>
      <c r="J54" s="69" t="str">
        <f>IF(J12="","",J12)</f>
        <v>9. 3. 2023</v>
      </c>
      <c r="K54" s="37"/>
      <c r="L54" s="37"/>
      <c r="M54" s="132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132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25.65" customHeight="1">
      <c r="A56" s="35"/>
      <c r="B56" s="36"/>
      <c r="C56" s="29" t="s">
        <v>26</v>
      </c>
      <c r="D56" s="37"/>
      <c r="E56" s="37"/>
      <c r="F56" s="24" t="str">
        <f>E15</f>
        <v>SŽ, s.o. Přednosta SEE Praha</v>
      </c>
      <c r="G56" s="37"/>
      <c r="H56" s="37"/>
      <c r="I56" s="29" t="s">
        <v>32</v>
      </c>
      <c r="J56" s="33" t="str">
        <f>E21</f>
        <v>SŽ, s.o. OŘ Praha SEE</v>
      </c>
      <c r="K56" s="37"/>
      <c r="L56" s="37"/>
      <c r="M56" s="132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5.65" customHeight="1">
      <c r="A57" s="35"/>
      <c r="B57" s="36"/>
      <c r="C57" s="29" t="s">
        <v>30</v>
      </c>
      <c r="D57" s="37"/>
      <c r="E57" s="37"/>
      <c r="F57" s="24" t="str">
        <f>IF(E18="","",E18)</f>
        <v>Vyplň údaj</v>
      </c>
      <c r="G57" s="37"/>
      <c r="H57" s="37"/>
      <c r="I57" s="29" t="s">
        <v>34</v>
      </c>
      <c r="J57" s="33" t="str">
        <f>E24</f>
        <v>SŽ, s.o. OŘ Praha SEE</v>
      </c>
      <c r="K57" s="37"/>
      <c r="L57" s="37"/>
      <c r="M57" s="132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32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9.28" customHeight="1">
      <c r="A59" s="35"/>
      <c r="B59" s="36"/>
      <c r="C59" s="159" t="s">
        <v>91</v>
      </c>
      <c r="D59" s="160"/>
      <c r="E59" s="160"/>
      <c r="F59" s="160"/>
      <c r="G59" s="160"/>
      <c r="H59" s="160"/>
      <c r="I59" s="161" t="s">
        <v>92</v>
      </c>
      <c r="J59" s="161" t="s">
        <v>93</v>
      </c>
      <c r="K59" s="161" t="s">
        <v>94</v>
      </c>
      <c r="L59" s="160"/>
      <c r="M59" s="132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132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2.8" customHeight="1">
      <c r="A61" s="35"/>
      <c r="B61" s="36"/>
      <c r="C61" s="162" t="s">
        <v>71</v>
      </c>
      <c r="D61" s="37"/>
      <c r="E61" s="37"/>
      <c r="F61" s="37"/>
      <c r="G61" s="37"/>
      <c r="H61" s="37"/>
      <c r="I61" s="99">
        <f>Q83</f>
        <v>0</v>
      </c>
      <c r="J61" s="99">
        <f>R83</f>
        <v>0</v>
      </c>
      <c r="K61" s="99">
        <f>K83</f>
        <v>0</v>
      </c>
      <c r="L61" s="37"/>
      <c r="M61" s="13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U61" s="14" t="s">
        <v>95</v>
      </c>
    </row>
    <row r="62" hidden="1" s="9" customFormat="1" ht="24.96" customHeight="1">
      <c r="A62" s="9"/>
      <c r="B62" s="163"/>
      <c r="C62" s="164"/>
      <c r="D62" s="165" t="s">
        <v>96</v>
      </c>
      <c r="E62" s="166"/>
      <c r="F62" s="166"/>
      <c r="G62" s="166"/>
      <c r="H62" s="166"/>
      <c r="I62" s="167">
        <f>Q84</f>
        <v>0</v>
      </c>
      <c r="J62" s="167">
        <f>R84</f>
        <v>0</v>
      </c>
      <c r="K62" s="167">
        <f>K84</f>
        <v>0</v>
      </c>
      <c r="L62" s="164"/>
      <c r="M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2" customFormat="1" ht="19.92" customHeight="1">
      <c r="A63" s="12"/>
      <c r="B63" s="217"/>
      <c r="C63" s="218"/>
      <c r="D63" s="219" t="s">
        <v>159</v>
      </c>
      <c r="E63" s="220"/>
      <c r="F63" s="220"/>
      <c r="G63" s="220"/>
      <c r="H63" s="220"/>
      <c r="I63" s="221">
        <f>Q85</f>
        <v>0</v>
      </c>
      <c r="J63" s="221">
        <f>R85</f>
        <v>0</v>
      </c>
      <c r="K63" s="221">
        <f>K85</f>
        <v>0</v>
      </c>
      <c r="L63" s="218"/>
      <c r="M63" s="22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132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13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/>
    <row r="67" hidden="1"/>
    <row r="68" hidden="1"/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132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97</v>
      </c>
      <c r="D70" s="37"/>
      <c r="E70" s="37"/>
      <c r="F70" s="37"/>
      <c r="G70" s="37"/>
      <c r="H70" s="37"/>
      <c r="I70" s="37"/>
      <c r="J70" s="37"/>
      <c r="K70" s="37"/>
      <c r="L70" s="37"/>
      <c r="M70" s="132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132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17</v>
      </c>
      <c r="D72" s="37"/>
      <c r="E72" s="37"/>
      <c r="F72" s="37"/>
      <c r="G72" s="37"/>
      <c r="H72" s="37"/>
      <c r="I72" s="37"/>
      <c r="J72" s="37"/>
      <c r="K72" s="37"/>
      <c r="L72" s="37"/>
      <c r="M72" s="132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26.25" customHeight="1">
      <c r="A73" s="35"/>
      <c r="B73" s="36"/>
      <c r="C73" s="37"/>
      <c r="D73" s="37"/>
      <c r="E73" s="158" t="str">
        <f>E7</f>
        <v>Oprava TV v úseku Lysá nad Labem (mimo) – Stará Boleslav (mimo) - vypracování projektové dokumentace</v>
      </c>
      <c r="F73" s="29"/>
      <c r="G73" s="29"/>
      <c r="H73" s="29"/>
      <c r="I73" s="37"/>
      <c r="J73" s="37"/>
      <c r="K73" s="37"/>
      <c r="L73" s="37"/>
      <c r="M73" s="132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86</v>
      </c>
      <c r="D74" s="37"/>
      <c r="E74" s="37"/>
      <c r="F74" s="37"/>
      <c r="G74" s="37"/>
      <c r="H74" s="37"/>
      <c r="I74" s="37"/>
      <c r="J74" s="37"/>
      <c r="K74" s="37"/>
      <c r="L74" s="37"/>
      <c r="M74" s="132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66" t="str">
        <f>E9</f>
        <v>2 - VRN</v>
      </c>
      <c r="F75" s="37"/>
      <c r="G75" s="37"/>
      <c r="H75" s="37"/>
      <c r="I75" s="37"/>
      <c r="J75" s="37"/>
      <c r="K75" s="37"/>
      <c r="L75" s="37"/>
      <c r="M75" s="132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13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22</v>
      </c>
      <c r="D77" s="37"/>
      <c r="E77" s="37"/>
      <c r="F77" s="24" t="str">
        <f>F12</f>
        <v xml:space="preserve"> </v>
      </c>
      <c r="G77" s="37"/>
      <c r="H77" s="37"/>
      <c r="I77" s="29" t="s">
        <v>24</v>
      </c>
      <c r="J77" s="69" t="str">
        <f>IF(J12="","",J12)</f>
        <v>9. 3. 2023</v>
      </c>
      <c r="K77" s="37"/>
      <c r="L77" s="37"/>
      <c r="M77" s="13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132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25.65" customHeight="1">
      <c r="A79" s="35"/>
      <c r="B79" s="36"/>
      <c r="C79" s="29" t="s">
        <v>26</v>
      </c>
      <c r="D79" s="37"/>
      <c r="E79" s="37"/>
      <c r="F79" s="24" t="str">
        <f>E15</f>
        <v>SŽ, s.o. Přednosta SEE Praha</v>
      </c>
      <c r="G79" s="37"/>
      <c r="H79" s="37"/>
      <c r="I79" s="29" t="s">
        <v>32</v>
      </c>
      <c r="J79" s="33" t="str">
        <f>E21</f>
        <v>SŽ, s.o. OŘ Praha SEE</v>
      </c>
      <c r="K79" s="37"/>
      <c r="L79" s="37"/>
      <c r="M79" s="132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25.65" customHeight="1">
      <c r="A80" s="35"/>
      <c r="B80" s="36"/>
      <c r="C80" s="29" t="s">
        <v>30</v>
      </c>
      <c r="D80" s="37"/>
      <c r="E80" s="37"/>
      <c r="F80" s="24" t="str">
        <f>IF(E18="","",E18)</f>
        <v>Vyplň údaj</v>
      </c>
      <c r="G80" s="37"/>
      <c r="H80" s="37"/>
      <c r="I80" s="29" t="s">
        <v>34</v>
      </c>
      <c r="J80" s="33" t="str">
        <f>E24</f>
        <v>SŽ, s.o. OŘ Praha SEE</v>
      </c>
      <c r="K80" s="37"/>
      <c r="L80" s="37"/>
      <c r="M80" s="132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0.32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13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10" customFormat="1" ht="29.28" customHeight="1">
      <c r="A82" s="169"/>
      <c r="B82" s="170"/>
      <c r="C82" s="171" t="s">
        <v>98</v>
      </c>
      <c r="D82" s="172" t="s">
        <v>56</v>
      </c>
      <c r="E82" s="172" t="s">
        <v>52</v>
      </c>
      <c r="F82" s="172" t="s">
        <v>53</v>
      </c>
      <c r="G82" s="172" t="s">
        <v>99</v>
      </c>
      <c r="H82" s="172" t="s">
        <v>100</v>
      </c>
      <c r="I82" s="172" t="s">
        <v>101</v>
      </c>
      <c r="J82" s="172" t="s">
        <v>102</v>
      </c>
      <c r="K82" s="172" t="s">
        <v>94</v>
      </c>
      <c r="L82" s="173" t="s">
        <v>103</v>
      </c>
      <c r="M82" s="174"/>
      <c r="N82" s="89" t="s">
        <v>20</v>
      </c>
      <c r="O82" s="90" t="s">
        <v>41</v>
      </c>
      <c r="P82" s="90" t="s">
        <v>104</v>
      </c>
      <c r="Q82" s="90" t="s">
        <v>105</v>
      </c>
      <c r="R82" s="90" t="s">
        <v>106</v>
      </c>
      <c r="S82" s="90" t="s">
        <v>107</v>
      </c>
      <c r="T82" s="90" t="s">
        <v>108</v>
      </c>
      <c r="U82" s="90" t="s">
        <v>109</v>
      </c>
      <c r="V82" s="90" t="s">
        <v>110</v>
      </c>
      <c r="W82" s="90" t="s">
        <v>111</v>
      </c>
      <c r="X82" s="91" t="s">
        <v>112</v>
      </c>
      <c r="Y82" s="169"/>
      <c r="Z82" s="169"/>
      <c r="AA82" s="169"/>
      <c r="AB82" s="169"/>
      <c r="AC82" s="169"/>
      <c r="AD82" s="169"/>
      <c r="AE82" s="169"/>
    </row>
    <row r="83" s="2" customFormat="1" ht="22.8" customHeight="1">
      <c r="A83" s="35"/>
      <c r="B83" s="36"/>
      <c r="C83" s="96" t="s">
        <v>113</v>
      </c>
      <c r="D83" s="37"/>
      <c r="E83" s="37"/>
      <c r="F83" s="37"/>
      <c r="G83" s="37"/>
      <c r="H83" s="37"/>
      <c r="I83" s="37"/>
      <c r="J83" s="37"/>
      <c r="K83" s="175">
        <f>BK83</f>
        <v>0</v>
      </c>
      <c r="L83" s="37"/>
      <c r="M83" s="41"/>
      <c r="N83" s="92"/>
      <c r="O83" s="176"/>
      <c r="P83" s="93"/>
      <c r="Q83" s="177">
        <f>Q84</f>
        <v>0</v>
      </c>
      <c r="R83" s="177">
        <f>R84</f>
        <v>0</v>
      </c>
      <c r="S83" s="93"/>
      <c r="T83" s="178">
        <f>T84</f>
        <v>0</v>
      </c>
      <c r="U83" s="93"/>
      <c r="V83" s="178">
        <f>V84</f>
        <v>0</v>
      </c>
      <c r="W83" s="93"/>
      <c r="X83" s="179">
        <f>X84</f>
        <v>0</v>
      </c>
      <c r="Y83" s="35"/>
      <c r="Z83" s="35"/>
      <c r="AA83" s="35"/>
      <c r="AB83" s="35"/>
      <c r="AC83" s="35"/>
      <c r="AD83" s="35"/>
      <c r="AE83" s="35"/>
      <c r="AT83" s="14" t="s">
        <v>72</v>
      </c>
      <c r="AU83" s="14" t="s">
        <v>95</v>
      </c>
      <c r="BK83" s="180">
        <f>BK84</f>
        <v>0</v>
      </c>
    </row>
    <row r="84" s="11" customFormat="1" ht="25.92" customHeight="1">
      <c r="A84" s="11"/>
      <c r="B84" s="181"/>
      <c r="C84" s="182"/>
      <c r="D84" s="183" t="s">
        <v>72</v>
      </c>
      <c r="E84" s="184" t="s">
        <v>83</v>
      </c>
      <c r="F84" s="184" t="s">
        <v>114</v>
      </c>
      <c r="G84" s="182"/>
      <c r="H84" s="182"/>
      <c r="I84" s="185"/>
      <c r="J84" s="185"/>
      <c r="K84" s="186">
        <f>BK84</f>
        <v>0</v>
      </c>
      <c r="L84" s="182"/>
      <c r="M84" s="187"/>
      <c r="N84" s="188"/>
      <c r="O84" s="189"/>
      <c r="P84" s="189"/>
      <c r="Q84" s="190">
        <f>Q85</f>
        <v>0</v>
      </c>
      <c r="R84" s="190">
        <f>R85</f>
        <v>0</v>
      </c>
      <c r="S84" s="189"/>
      <c r="T84" s="191">
        <f>T85</f>
        <v>0</v>
      </c>
      <c r="U84" s="189"/>
      <c r="V84" s="191">
        <f>V85</f>
        <v>0</v>
      </c>
      <c r="W84" s="189"/>
      <c r="X84" s="192">
        <f>X85</f>
        <v>0</v>
      </c>
      <c r="Y84" s="11"/>
      <c r="Z84" s="11"/>
      <c r="AA84" s="11"/>
      <c r="AB84" s="11"/>
      <c r="AC84" s="11"/>
      <c r="AD84" s="11"/>
      <c r="AE84" s="11"/>
      <c r="AR84" s="193" t="s">
        <v>115</v>
      </c>
      <c r="AT84" s="194" t="s">
        <v>72</v>
      </c>
      <c r="AU84" s="194" t="s">
        <v>73</v>
      </c>
      <c r="AY84" s="193" t="s">
        <v>116</v>
      </c>
      <c r="BK84" s="195">
        <f>BK85</f>
        <v>0</v>
      </c>
    </row>
    <row r="85" s="11" customFormat="1" ht="22.8" customHeight="1">
      <c r="A85" s="11"/>
      <c r="B85" s="181"/>
      <c r="C85" s="182"/>
      <c r="D85" s="183" t="s">
        <v>72</v>
      </c>
      <c r="E85" s="223" t="s">
        <v>160</v>
      </c>
      <c r="F85" s="223" t="s">
        <v>161</v>
      </c>
      <c r="G85" s="182"/>
      <c r="H85" s="182"/>
      <c r="I85" s="185"/>
      <c r="J85" s="185"/>
      <c r="K85" s="224">
        <f>BK85</f>
        <v>0</v>
      </c>
      <c r="L85" s="182"/>
      <c r="M85" s="187"/>
      <c r="N85" s="188"/>
      <c r="O85" s="189"/>
      <c r="P85" s="189"/>
      <c r="Q85" s="190">
        <f>SUM(Q86:Q87)</f>
        <v>0</v>
      </c>
      <c r="R85" s="190">
        <f>SUM(R86:R87)</f>
        <v>0</v>
      </c>
      <c r="S85" s="189"/>
      <c r="T85" s="191">
        <f>SUM(T86:T87)</f>
        <v>0</v>
      </c>
      <c r="U85" s="189"/>
      <c r="V85" s="191">
        <f>SUM(V86:V87)</f>
        <v>0</v>
      </c>
      <c r="W85" s="189"/>
      <c r="X85" s="192">
        <f>SUM(X86:X87)</f>
        <v>0</v>
      </c>
      <c r="Y85" s="11"/>
      <c r="Z85" s="11"/>
      <c r="AA85" s="11"/>
      <c r="AB85" s="11"/>
      <c r="AC85" s="11"/>
      <c r="AD85" s="11"/>
      <c r="AE85" s="11"/>
      <c r="AR85" s="193" t="s">
        <v>115</v>
      </c>
      <c r="AT85" s="194" t="s">
        <v>72</v>
      </c>
      <c r="AU85" s="194" t="s">
        <v>78</v>
      </c>
      <c r="AY85" s="193" t="s">
        <v>116</v>
      </c>
      <c r="BK85" s="195">
        <f>SUM(BK86:BK87)</f>
        <v>0</v>
      </c>
    </row>
    <row r="86" s="2" customFormat="1" ht="24.15" customHeight="1">
      <c r="A86" s="35"/>
      <c r="B86" s="36"/>
      <c r="C86" s="196" t="s">
        <v>78</v>
      </c>
      <c r="D86" s="196" t="s">
        <v>117</v>
      </c>
      <c r="E86" s="197" t="s">
        <v>162</v>
      </c>
      <c r="F86" s="198" t="s">
        <v>163</v>
      </c>
      <c r="G86" s="199" t="s">
        <v>164</v>
      </c>
      <c r="H86" s="210">
        <v>1</v>
      </c>
      <c r="I86" s="201"/>
      <c r="J86" s="201"/>
      <c r="K86" s="202">
        <f>ROUND(P86*H86,2)</f>
        <v>0</v>
      </c>
      <c r="L86" s="198" t="s">
        <v>165</v>
      </c>
      <c r="M86" s="41"/>
      <c r="N86" s="203" t="s">
        <v>20</v>
      </c>
      <c r="O86" s="204" t="s">
        <v>42</v>
      </c>
      <c r="P86" s="205">
        <f>I86+J86</f>
        <v>0</v>
      </c>
      <c r="Q86" s="205">
        <f>ROUND(I86*H86,2)</f>
        <v>0</v>
      </c>
      <c r="R86" s="205">
        <f>ROUND(J86*H86,2)</f>
        <v>0</v>
      </c>
      <c r="S86" s="81"/>
      <c r="T86" s="206">
        <f>S86*H86</f>
        <v>0</v>
      </c>
      <c r="U86" s="206">
        <v>0</v>
      </c>
      <c r="V86" s="206">
        <f>U86*H86</f>
        <v>0</v>
      </c>
      <c r="W86" s="206">
        <v>0</v>
      </c>
      <c r="X86" s="207">
        <f>W86*H86</f>
        <v>0</v>
      </c>
      <c r="Y86" s="35"/>
      <c r="Z86" s="35"/>
      <c r="AA86" s="35"/>
      <c r="AB86" s="35"/>
      <c r="AC86" s="35"/>
      <c r="AD86" s="35"/>
      <c r="AE86" s="35"/>
      <c r="AR86" s="208" t="s">
        <v>166</v>
      </c>
      <c r="AT86" s="208" t="s">
        <v>117</v>
      </c>
      <c r="AU86" s="208" t="s">
        <v>82</v>
      </c>
      <c r="AY86" s="14" t="s">
        <v>116</v>
      </c>
      <c r="BE86" s="209">
        <f>IF(O86="základní",K86,0)</f>
        <v>0</v>
      </c>
      <c r="BF86" s="209">
        <f>IF(O86="snížená",K86,0)</f>
        <v>0</v>
      </c>
      <c r="BG86" s="209">
        <f>IF(O86="zákl. přenesená",K86,0)</f>
        <v>0</v>
      </c>
      <c r="BH86" s="209">
        <f>IF(O86="sníž. přenesená",K86,0)</f>
        <v>0</v>
      </c>
      <c r="BI86" s="209">
        <f>IF(O86="nulová",K86,0)</f>
        <v>0</v>
      </c>
      <c r="BJ86" s="14" t="s">
        <v>78</v>
      </c>
      <c r="BK86" s="209">
        <f>ROUND(P86*H86,2)</f>
        <v>0</v>
      </c>
      <c r="BL86" s="14" t="s">
        <v>166</v>
      </c>
      <c r="BM86" s="208" t="s">
        <v>167</v>
      </c>
    </row>
    <row r="87" s="2" customFormat="1">
      <c r="A87" s="35"/>
      <c r="B87" s="36"/>
      <c r="C87" s="37"/>
      <c r="D87" s="225" t="s">
        <v>168</v>
      </c>
      <c r="E87" s="37"/>
      <c r="F87" s="226" t="s">
        <v>169</v>
      </c>
      <c r="G87" s="37"/>
      <c r="H87" s="37"/>
      <c r="I87" s="227"/>
      <c r="J87" s="227"/>
      <c r="K87" s="37"/>
      <c r="L87" s="37"/>
      <c r="M87" s="41"/>
      <c r="N87" s="228"/>
      <c r="O87" s="229"/>
      <c r="P87" s="214"/>
      <c r="Q87" s="214"/>
      <c r="R87" s="214"/>
      <c r="S87" s="214"/>
      <c r="T87" s="214"/>
      <c r="U87" s="214"/>
      <c r="V87" s="214"/>
      <c r="W87" s="214"/>
      <c r="X87" s="230"/>
      <c r="Y87" s="35"/>
      <c r="Z87" s="35"/>
      <c r="AA87" s="35"/>
      <c r="AB87" s="35"/>
      <c r="AC87" s="35"/>
      <c r="AD87" s="35"/>
      <c r="AE87" s="35"/>
      <c r="AT87" s="14" t="s">
        <v>168</v>
      </c>
      <c r="AU87" s="14" t="s">
        <v>82</v>
      </c>
    </row>
    <row r="88" s="2" customFormat="1" ht="6.96" customHeight="1">
      <c r="A88" s="35"/>
      <c r="B88" s="56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41"/>
      <c r="N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</sheetData>
  <sheetProtection sheet="1" autoFilter="0" formatColumns="0" formatRows="0" objects="1" scenarios="1" spinCount="100000" saltValue="TLSNyXMe69DzcW5YCPzTByL+O8QuJfYh6wKHkmbUUlo5RcJAX9irZsHcQElnhUcIhwoOHVVVB116Mp0JDKTJxw==" hashValue="z+6d6n/J+y54aSATI40qn1OfMH28wrCE5dd6OrgtcFSHhXMr6mJ283+IJH76X+dtKl94UzEuU//9zbCxnwrPfA==" algorithmName="SHA-512" password="CC35"/>
  <autoFilter ref="C82:L87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87" r:id="rId1" display="https://podminky.urs.cz/item/CS_URS_2022_02/01322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Voldřich Lukáš</dc:creator>
  <cp:lastModifiedBy>Voldřich Lukáš</cp:lastModifiedBy>
  <dcterms:created xsi:type="dcterms:W3CDTF">2023-03-09T07:58:17Z</dcterms:created>
  <dcterms:modified xsi:type="dcterms:W3CDTF">2023-03-09T07:58:19Z</dcterms:modified>
</cp:coreProperties>
</file>